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_MoJ\GRAFEIO-SEDSS\ΓΡΑΦΕΙΟ ΣΕΔΣΣ (Public)\Διοικητικά Πρωτοδικεία και Εφετεία\Δικοικητικα δικαστήρια\2022\"/>
    </mc:Choice>
  </mc:AlternateContent>
  <xr:revisionPtr revIDLastSave="0" documentId="8_{B73A5000-34B8-40FC-AB60-7F88FF06A0BB}" xr6:coauthVersionLast="36" xr6:coauthVersionMax="36" xr10:uidLastSave="{00000000-0000-0000-0000-000000000000}"/>
  <bookViews>
    <workbookView xWindow="0" yWindow="0" windowWidth="28800" windowHeight="12225" tabRatio="855" firstSheet="1" activeTab="2" xr2:uid="{00000000-000D-0000-FFFF-FFFF00000000}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ΚΟΜΟΤΗΝΗΣ" sheetId="6" r:id="rId5"/>
    <sheet name="Δ. ΕΦ. ΙΩΑΝΝΙΝΩΝ" sheetId="5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5">'Δ. ΕΦ. ΙΩΑΝΝΙΝΩΝ'!$A$1:$P$37</definedName>
    <definedName name="_xlnm.Print_Area" localSheetId="4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5">'Δ. ΕΦ. ΙΩΑΝΝΙΝΩΝ'!$1:$1</definedName>
    <definedName name="_xlnm.Print_Titles" localSheetId="4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91029"/>
</workbook>
</file>

<file path=xl/calcChain.xml><?xml version="1.0" encoding="utf-8"?>
<calcChain xmlns="http://schemas.openxmlformats.org/spreadsheetml/2006/main">
  <c r="B16" i="45" l="1"/>
  <c r="B15" i="45"/>
  <c r="B14" i="45"/>
  <c r="B8" i="45"/>
  <c r="B7" i="45"/>
  <c r="B6" i="45"/>
  <c r="B16" i="46"/>
  <c r="B14" i="46"/>
  <c r="B8" i="46"/>
  <c r="B6" i="46"/>
  <c r="B16" i="71"/>
  <c r="B8" i="71"/>
  <c r="M23" i="70"/>
  <c r="M21" i="70"/>
  <c r="B16" i="68"/>
  <c r="B8" i="68"/>
  <c r="B16" i="48"/>
  <c r="B14" i="48"/>
  <c r="B8" i="48"/>
  <c r="B6" i="48"/>
  <c r="H16" i="65"/>
  <c r="B16" i="65"/>
  <c r="C15" i="65"/>
  <c r="E14" i="65"/>
  <c r="B16" i="62"/>
  <c r="B8" i="62"/>
  <c r="B16" i="60"/>
  <c r="B8" i="60"/>
  <c r="O17" i="59"/>
  <c r="M16" i="58"/>
  <c r="L16" i="58"/>
  <c r="L15" i="58"/>
  <c r="M15" i="42"/>
  <c r="M14" i="58"/>
  <c r="L14" i="58"/>
  <c r="I16" i="58"/>
  <c r="G16" i="58"/>
  <c r="I15" i="58"/>
  <c r="I14" i="58"/>
  <c r="G14" i="58"/>
  <c r="B16" i="58"/>
  <c r="B15" i="58"/>
  <c r="B14" i="58"/>
  <c r="C8" i="58"/>
  <c r="C7" i="58"/>
  <c r="C6" i="58"/>
  <c r="P22" i="57"/>
  <c r="D16" i="51"/>
  <c r="D14" i="51"/>
  <c r="J17" i="56"/>
  <c r="D16" i="56"/>
  <c r="B8" i="56"/>
  <c r="D16" i="55"/>
  <c r="B8" i="55"/>
  <c r="D16" i="7"/>
  <c r="D15" i="7"/>
  <c r="D14" i="7"/>
  <c r="B8" i="7"/>
  <c r="B7" i="7"/>
  <c r="B6" i="7"/>
  <c r="D16" i="4"/>
  <c r="D15" i="4"/>
  <c r="B14" i="4"/>
  <c r="C14" i="4"/>
  <c r="D14" i="4"/>
  <c r="B8" i="4"/>
  <c r="B7" i="4"/>
  <c r="B6" i="4"/>
  <c r="C16" i="6"/>
  <c r="B16" i="6"/>
  <c r="B8" i="6"/>
  <c r="G17" i="2"/>
  <c r="D15" i="2"/>
  <c r="B16" i="2"/>
  <c r="B14" i="2"/>
  <c r="B6" i="2"/>
  <c r="B7" i="2"/>
  <c r="B8" i="2"/>
  <c r="D23" i="53"/>
  <c r="D21" i="53"/>
  <c r="C16" i="52"/>
  <c r="C15" i="52"/>
  <c r="C14" i="52"/>
  <c r="C14" i="42" s="1"/>
  <c r="B8" i="52"/>
  <c r="B7" i="52"/>
  <c r="B6" i="52"/>
  <c r="O16" i="50"/>
  <c r="N16" i="50"/>
  <c r="M16" i="50"/>
  <c r="M16" i="42" s="1"/>
  <c r="O14" i="50"/>
  <c r="N14" i="50"/>
  <c r="M14" i="50"/>
  <c r="J16" i="50"/>
  <c r="H16" i="50"/>
  <c r="H16" i="42" s="1"/>
  <c r="G16" i="50"/>
  <c r="G14" i="50"/>
  <c r="G14" i="42" s="1"/>
  <c r="H14" i="50"/>
  <c r="J14" i="50"/>
  <c r="D16" i="50"/>
  <c r="D14" i="50"/>
  <c r="B8" i="50"/>
  <c r="B6" i="50"/>
  <c r="C23" i="5"/>
  <c r="N16" i="5"/>
  <c r="N14" i="5"/>
  <c r="G16" i="5"/>
  <c r="G14" i="5"/>
  <c r="D16" i="5"/>
  <c r="C16" i="5"/>
  <c r="B16" i="5"/>
  <c r="D14" i="5"/>
  <c r="N23" i="42"/>
  <c r="B15" i="42"/>
  <c r="C15" i="42"/>
  <c r="D15" i="42"/>
  <c r="E15" i="42"/>
  <c r="G15" i="42"/>
  <c r="H15" i="42"/>
  <c r="I15" i="42"/>
  <c r="J15" i="42"/>
  <c r="L15" i="42"/>
  <c r="N15" i="42"/>
  <c r="O15" i="42"/>
  <c r="C16" i="42"/>
  <c r="D16" i="42"/>
  <c r="E16" i="42"/>
  <c r="G16" i="42"/>
  <c r="I16" i="42"/>
  <c r="J16" i="42"/>
  <c r="L16" i="42"/>
  <c r="N16" i="42"/>
  <c r="O16" i="42"/>
  <c r="D14" i="42"/>
  <c r="E14" i="42"/>
  <c r="H14" i="42"/>
  <c r="I14" i="42"/>
  <c r="J14" i="42"/>
  <c r="L14" i="42"/>
  <c r="M14" i="42"/>
  <c r="N14" i="42"/>
  <c r="O14" i="42"/>
  <c r="B14" i="42"/>
  <c r="E6" i="3"/>
  <c r="J8" i="46"/>
  <c r="B16" i="42" l="1"/>
  <c r="F16" i="5"/>
  <c r="K16" i="6"/>
  <c r="J6" i="6"/>
  <c r="P15" i="74"/>
  <c r="N8" i="74"/>
  <c r="J7" i="71"/>
  <c r="J6" i="67"/>
  <c r="K23" i="65"/>
  <c r="F14" i="64"/>
  <c r="F22" i="62"/>
  <c r="J7" i="62"/>
  <c r="P15" i="57"/>
  <c r="K15" i="57"/>
  <c r="F22" i="51"/>
  <c r="N7" i="56"/>
  <c r="N8" i="56"/>
  <c r="N6" i="56"/>
  <c r="J7" i="55"/>
  <c r="K22" i="54"/>
  <c r="J7" i="54"/>
  <c r="N6" i="49"/>
  <c r="K22" i="72"/>
  <c r="P21" i="11"/>
  <c r="P16" i="7"/>
  <c r="K23" i="60"/>
  <c r="K14" i="59"/>
  <c r="J8" i="57"/>
  <c r="J7" i="57"/>
  <c r="F21" i="49"/>
  <c r="F16" i="11"/>
  <c r="J7" i="8"/>
  <c r="F16" i="44"/>
  <c r="E7" i="44"/>
  <c r="F21" i="3"/>
  <c r="P22" i="7"/>
  <c r="E8" i="44"/>
  <c r="F16" i="3"/>
  <c r="F15" i="3"/>
  <c r="E25" i="9" l="1"/>
  <c r="B22" i="9"/>
  <c r="C22" i="9"/>
  <c r="D22" i="9"/>
  <c r="E22" i="9"/>
  <c r="G22" i="9"/>
  <c r="H22" i="9"/>
  <c r="I22" i="9"/>
  <c r="J22" i="9"/>
  <c r="L22" i="9"/>
  <c r="M22" i="9"/>
  <c r="N22" i="9"/>
  <c r="O22" i="9"/>
  <c r="B23" i="9"/>
  <c r="C23" i="9"/>
  <c r="D23" i="9"/>
  <c r="E23" i="9"/>
  <c r="G23" i="9"/>
  <c r="H23" i="9"/>
  <c r="I23" i="9"/>
  <c r="J23" i="9"/>
  <c r="L23" i="9"/>
  <c r="M23" i="9"/>
  <c r="N23" i="9"/>
  <c r="O23" i="9"/>
  <c r="C21" i="9"/>
  <c r="D21" i="9"/>
  <c r="E21" i="9"/>
  <c r="G21" i="9"/>
  <c r="H21" i="9"/>
  <c r="I21" i="9"/>
  <c r="J21" i="9"/>
  <c r="L21" i="9"/>
  <c r="M21" i="9"/>
  <c r="N21" i="9"/>
  <c r="O21" i="9"/>
  <c r="B21" i="9"/>
  <c r="B15" i="9"/>
  <c r="C15" i="9"/>
  <c r="D15" i="9"/>
  <c r="E15" i="9"/>
  <c r="G15" i="9"/>
  <c r="H15" i="9"/>
  <c r="I15" i="9"/>
  <c r="J15" i="9"/>
  <c r="L15" i="9"/>
  <c r="M15" i="9"/>
  <c r="N15" i="9"/>
  <c r="O15" i="9"/>
  <c r="B16" i="9"/>
  <c r="C16" i="9"/>
  <c r="D16" i="9"/>
  <c r="E16" i="9"/>
  <c r="G16" i="9"/>
  <c r="H16" i="9"/>
  <c r="I16" i="9"/>
  <c r="J16" i="9"/>
  <c r="L16" i="9"/>
  <c r="M16" i="9"/>
  <c r="N16" i="9"/>
  <c r="O16" i="9"/>
  <c r="C14" i="9"/>
  <c r="D14" i="9"/>
  <c r="E14" i="9"/>
  <c r="G14" i="9"/>
  <c r="H14" i="9"/>
  <c r="I14" i="9"/>
  <c r="J14" i="9"/>
  <c r="L14" i="9"/>
  <c r="M14" i="9"/>
  <c r="N14" i="9"/>
  <c r="O14" i="9"/>
  <c r="B14" i="9"/>
  <c r="B7" i="9"/>
  <c r="C7" i="9"/>
  <c r="D7" i="9"/>
  <c r="F7" i="9"/>
  <c r="G7" i="9"/>
  <c r="H7" i="9"/>
  <c r="I7" i="9"/>
  <c r="K7" i="9"/>
  <c r="L7" i="9"/>
  <c r="M7" i="9"/>
  <c r="B8" i="9"/>
  <c r="C8" i="9"/>
  <c r="D8" i="9"/>
  <c r="F8" i="9"/>
  <c r="G8" i="9"/>
  <c r="H8" i="9"/>
  <c r="I8" i="9"/>
  <c r="K8" i="9"/>
  <c r="L8" i="9"/>
  <c r="M8" i="9"/>
  <c r="C6" i="9"/>
  <c r="D6" i="9"/>
  <c r="F6" i="9"/>
  <c r="G6" i="9"/>
  <c r="H6" i="9"/>
  <c r="I6" i="9"/>
  <c r="K6" i="9"/>
  <c r="L6" i="9"/>
  <c r="M6" i="9"/>
  <c r="B6" i="9"/>
  <c r="L3" i="9"/>
  <c r="I3" i="9"/>
  <c r="K31" i="42"/>
  <c r="M31" i="42"/>
  <c r="M26" i="42"/>
  <c r="K26" i="42"/>
  <c r="E25" i="42"/>
  <c r="B22" i="42"/>
  <c r="C22" i="42"/>
  <c r="D22" i="42"/>
  <c r="E22" i="42"/>
  <c r="G22" i="42"/>
  <c r="H22" i="42"/>
  <c r="I22" i="42"/>
  <c r="J22" i="42"/>
  <c r="L22" i="42"/>
  <c r="M22" i="42"/>
  <c r="N22" i="42"/>
  <c r="O22" i="42"/>
  <c r="B23" i="42"/>
  <c r="C23" i="42"/>
  <c r="D23" i="42"/>
  <c r="E23" i="42"/>
  <c r="G23" i="42"/>
  <c r="H23" i="42"/>
  <c r="I23" i="42"/>
  <c r="J23" i="42"/>
  <c r="L23" i="42"/>
  <c r="M23" i="42"/>
  <c r="O23" i="42"/>
  <c r="C21" i="42"/>
  <c r="D21" i="42"/>
  <c r="E21" i="42"/>
  <c r="G21" i="42"/>
  <c r="H21" i="42"/>
  <c r="I21" i="42"/>
  <c r="J21" i="42"/>
  <c r="L21" i="42"/>
  <c r="M21" i="42"/>
  <c r="N21" i="42"/>
  <c r="O21" i="42"/>
  <c r="B21" i="42"/>
  <c r="B7" i="42"/>
  <c r="C7" i="42"/>
  <c r="D7" i="42"/>
  <c r="F7" i="42"/>
  <c r="G7" i="42"/>
  <c r="H7" i="42"/>
  <c r="I7" i="42"/>
  <c r="K7" i="42"/>
  <c r="L7" i="42"/>
  <c r="M7" i="42"/>
  <c r="B8" i="42"/>
  <c r="C8" i="42"/>
  <c r="D8" i="42"/>
  <c r="F8" i="42"/>
  <c r="G8" i="42"/>
  <c r="H8" i="42"/>
  <c r="I8" i="42"/>
  <c r="K8" i="42"/>
  <c r="L8" i="42"/>
  <c r="M8" i="42"/>
  <c r="C6" i="42"/>
  <c r="D6" i="42"/>
  <c r="F6" i="42"/>
  <c r="G6" i="42"/>
  <c r="H6" i="42"/>
  <c r="I6" i="42"/>
  <c r="K6" i="42"/>
  <c r="L6" i="42"/>
  <c r="M6" i="42"/>
  <c r="B6" i="42"/>
  <c r="L3" i="42"/>
  <c r="I3" i="42"/>
  <c r="O24" i="74"/>
  <c r="O24" i="72"/>
  <c r="O24" i="70"/>
  <c r="O24" i="69"/>
  <c r="O24" i="68"/>
  <c r="O24" i="67"/>
  <c r="O24" i="66"/>
  <c r="O24" i="65"/>
  <c r="O24" i="64"/>
  <c r="O24" i="62"/>
  <c r="O24" i="61"/>
  <c r="O24" i="60"/>
  <c r="O24" i="59"/>
  <c r="O24" i="58"/>
  <c r="O24" i="56"/>
  <c r="O24" i="53"/>
  <c r="O24" i="52"/>
  <c r="O24" i="50"/>
  <c r="O24" i="49"/>
  <c r="O24" i="48"/>
  <c r="O24" i="46"/>
  <c r="O24" i="45"/>
  <c r="O24" i="11"/>
  <c r="O24" i="73"/>
  <c r="O24" i="63"/>
  <c r="O24" i="51"/>
  <c r="O24" i="57"/>
  <c r="P22" i="54"/>
  <c r="F23" i="2"/>
  <c r="P15" i="2"/>
  <c r="F15" i="50"/>
  <c r="P21" i="74"/>
  <c r="O24" i="71"/>
  <c r="F23" i="72"/>
  <c r="F15" i="72"/>
  <c r="E6" i="72"/>
  <c r="K14" i="65"/>
  <c r="B17" i="64"/>
  <c r="C17" i="64"/>
  <c r="D17" i="64"/>
  <c r="F15" i="63"/>
  <c r="E7" i="62"/>
  <c r="O17" i="61"/>
  <c r="J7" i="60"/>
  <c r="F22" i="57"/>
  <c r="E6" i="58"/>
  <c r="J6" i="58"/>
  <c r="N6" i="58"/>
  <c r="E7" i="58"/>
  <c r="J7" i="58"/>
  <c r="N7" i="58"/>
  <c r="E8" i="58"/>
  <c r="J8" i="58"/>
  <c r="N8" i="58"/>
  <c r="B9" i="58"/>
  <c r="C9" i="58"/>
  <c r="D9" i="58"/>
  <c r="F9" i="58"/>
  <c r="G9" i="58"/>
  <c r="H9" i="58"/>
  <c r="I9" i="58"/>
  <c r="K9" i="58"/>
  <c r="L9" i="58"/>
  <c r="M9" i="58"/>
  <c r="F14" i="58"/>
  <c r="K14" i="58"/>
  <c r="P14" i="58"/>
  <c r="F15" i="58"/>
  <c r="K15" i="58"/>
  <c r="P15" i="58"/>
  <c r="F16" i="58"/>
  <c r="K16" i="58"/>
  <c r="P16" i="58"/>
  <c r="B17" i="58"/>
  <c r="C17" i="58"/>
  <c r="D17" i="58"/>
  <c r="E17" i="58"/>
  <c r="G17" i="58"/>
  <c r="H17" i="58"/>
  <c r="I17" i="58"/>
  <c r="J17" i="58"/>
  <c r="L17" i="58"/>
  <c r="M17" i="58"/>
  <c r="N17" i="58"/>
  <c r="O17" i="58"/>
  <c r="F21" i="58"/>
  <c r="K21" i="58"/>
  <c r="P21" i="58"/>
  <c r="F22" i="58"/>
  <c r="K22" i="58"/>
  <c r="P22" i="58"/>
  <c r="F23" i="58"/>
  <c r="K23" i="58"/>
  <c r="P23" i="58"/>
  <c r="B24" i="58"/>
  <c r="C24" i="58"/>
  <c r="D24" i="58"/>
  <c r="E24" i="58"/>
  <c r="G24" i="58"/>
  <c r="H24" i="58"/>
  <c r="I24" i="58"/>
  <c r="J24" i="58"/>
  <c r="L24" i="58"/>
  <c r="M24" i="58"/>
  <c r="N24" i="58"/>
  <c r="E37" i="58"/>
  <c r="F37" i="58"/>
  <c r="G37" i="58"/>
  <c r="K22" i="51"/>
  <c r="K16" i="8"/>
  <c r="E6" i="8"/>
  <c r="K23" i="44"/>
  <c r="K15" i="44"/>
  <c r="F15" i="44"/>
  <c r="F22" i="48"/>
  <c r="K22" i="45"/>
  <c r="E6" i="11"/>
  <c r="K15" i="8"/>
  <c r="F15" i="8"/>
  <c r="P21" i="2"/>
  <c r="F15" i="2"/>
  <c r="K15" i="2"/>
  <c r="E6" i="2"/>
  <c r="N8" i="2"/>
  <c r="N7" i="54"/>
  <c r="O6" i="58" l="1"/>
  <c r="O7" i="58"/>
  <c r="O8" i="58"/>
  <c r="O24" i="42"/>
  <c r="P24" i="58"/>
  <c r="K24" i="58"/>
  <c r="F24" i="58"/>
  <c r="P17" i="58"/>
  <c r="K17" i="58"/>
  <c r="F17" i="58"/>
  <c r="N9" i="58"/>
  <c r="J9" i="58"/>
  <c r="E9" i="58"/>
  <c r="J8" i="52"/>
  <c r="K15" i="7"/>
  <c r="F15" i="7"/>
  <c r="K15" i="1"/>
  <c r="F15" i="1"/>
  <c r="K15" i="6"/>
  <c r="F15" i="6"/>
  <c r="K15" i="4"/>
  <c r="K15" i="5"/>
  <c r="F15" i="5"/>
  <c r="F15" i="4"/>
  <c r="F21" i="5"/>
  <c r="E6" i="5"/>
  <c r="J6" i="5"/>
  <c r="N6" i="5"/>
  <c r="E7" i="5"/>
  <c r="J7" i="5"/>
  <c r="N7" i="5"/>
  <c r="E8" i="5"/>
  <c r="J8" i="5"/>
  <c r="N8" i="5"/>
  <c r="B9" i="5"/>
  <c r="C9" i="5"/>
  <c r="D9" i="5"/>
  <c r="F9" i="5"/>
  <c r="G9" i="5"/>
  <c r="H9" i="5"/>
  <c r="I9" i="5"/>
  <c r="K9" i="5"/>
  <c r="L9" i="5"/>
  <c r="M9" i="5"/>
  <c r="F14" i="5"/>
  <c r="K14" i="5"/>
  <c r="P14" i="5"/>
  <c r="P15" i="5"/>
  <c r="K16" i="5"/>
  <c r="P16" i="5"/>
  <c r="B17" i="5"/>
  <c r="C17" i="5"/>
  <c r="D17" i="5"/>
  <c r="E17" i="5"/>
  <c r="G17" i="5"/>
  <c r="H17" i="5"/>
  <c r="I17" i="5"/>
  <c r="J17" i="5"/>
  <c r="L17" i="5"/>
  <c r="M17" i="5"/>
  <c r="N17" i="5"/>
  <c r="O17" i="5"/>
  <c r="K21" i="5"/>
  <c r="P21" i="5"/>
  <c r="F22" i="5"/>
  <c r="K22" i="5"/>
  <c r="P22" i="5"/>
  <c r="F23" i="5"/>
  <c r="K23" i="5"/>
  <c r="P23" i="5"/>
  <c r="B24" i="5"/>
  <c r="C24" i="5"/>
  <c r="D24" i="5"/>
  <c r="E24" i="5"/>
  <c r="G24" i="5"/>
  <c r="H24" i="5"/>
  <c r="I24" i="5"/>
  <c r="J24" i="5"/>
  <c r="L24" i="5"/>
  <c r="M24" i="5"/>
  <c r="N24" i="5"/>
  <c r="O24" i="5"/>
  <c r="E37" i="5"/>
  <c r="F37" i="5"/>
  <c r="G37" i="5"/>
  <c r="K15" i="3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F16" i="8"/>
  <c r="P15" i="8"/>
  <c r="P14" i="8"/>
  <c r="K14" i="8"/>
  <c r="F14" i="8"/>
  <c r="M9" i="8"/>
  <c r="L9" i="8"/>
  <c r="K9" i="8"/>
  <c r="I9" i="8"/>
  <c r="H9" i="8"/>
  <c r="G9" i="8"/>
  <c r="F9" i="8"/>
  <c r="D9" i="8"/>
  <c r="C9" i="8"/>
  <c r="B9" i="8"/>
  <c r="N8" i="8"/>
  <c r="J8" i="8"/>
  <c r="E8" i="8"/>
  <c r="N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K23" i="2"/>
  <c r="P22" i="2"/>
  <c r="K22" i="2"/>
  <c r="F22" i="2"/>
  <c r="K21" i="2"/>
  <c r="F21" i="2"/>
  <c r="O17" i="2"/>
  <c r="N17" i="2"/>
  <c r="M17" i="2"/>
  <c r="L17" i="2"/>
  <c r="J17" i="2"/>
  <c r="I17" i="2"/>
  <c r="H17" i="2"/>
  <c r="E17" i="2"/>
  <c r="D17" i="2"/>
  <c r="C17" i="2"/>
  <c r="B17" i="2"/>
  <c r="P16" i="2"/>
  <c r="K16" i="2"/>
  <c r="F16" i="2"/>
  <c r="P14" i="2"/>
  <c r="K14" i="2"/>
  <c r="F14" i="2"/>
  <c r="M9" i="2"/>
  <c r="L9" i="2"/>
  <c r="K9" i="2"/>
  <c r="I9" i="2"/>
  <c r="H9" i="2"/>
  <c r="G9" i="2"/>
  <c r="F9" i="2"/>
  <c r="D9" i="2"/>
  <c r="C9" i="2"/>
  <c r="B9" i="2"/>
  <c r="J8" i="2"/>
  <c r="E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E17" i="7"/>
  <c r="D17" i="7"/>
  <c r="C17" i="7"/>
  <c r="B17" i="7"/>
  <c r="K16" i="7"/>
  <c r="F16" i="7"/>
  <c r="P15" i="7"/>
  <c r="P14" i="7"/>
  <c r="K14" i="7"/>
  <c r="F14" i="7"/>
  <c r="M9" i="7"/>
  <c r="L9" i="7"/>
  <c r="K9" i="7"/>
  <c r="I9" i="7"/>
  <c r="H9" i="7"/>
  <c r="G9" i="7"/>
  <c r="F9" i="7"/>
  <c r="D9" i="7"/>
  <c r="C9" i="7"/>
  <c r="B9" i="7"/>
  <c r="N8" i="7"/>
  <c r="J8" i="7"/>
  <c r="E8" i="7"/>
  <c r="N7" i="7"/>
  <c r="J7" i="7"/>
  <c r="E7" i="7"/>
  <c r="N6" i="7"/>
  <c r="J6" i="7"/>
  <c r="E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H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D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N7" i="44"/>
  <c r="J7" i="44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F16" i="6"/>
  <c r="P15" i="6"/>
  <c r="P14" i="6"/>
  <c r="K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E6" i="6"/>
  <c r="A2" i="42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F16" i="74"/>
  <c r="K15" i="74"/>
  <c r="F15" i="74"/>
  <c r="P14" i="74"/>
  <c r="K14" i="74"/>
  <c r="F14" i="74"/>
  <c r="M9" i="74"/>
  <c r="L9" i="74"/>
  <c r="K9" i="74"/>
  <c r="I9" i="74"/>
  <c r="H9" i="74"/>
  <c r="G9" i="74"/>
  <c r="F9" i="74"/>
  <c r="D9" i="74"/>
  <c r="C9" i="74"/>
  <c r="B9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F22" i="71"/>
  <c r="P21" i="71"/>
  <c r="K21" i="71"/>
  <c r="F21" i="71"/>
  <c r="O17" i="71"/>
  <c r="N17" i="71"/>
  <c r="M17" i="71"/>
  <c r="L17" i="71"/>
  <c r="J17" i="71"/>
  <c r="I17" i="71"/>
  <c r="H17" i="71"/>
  <c r="G17" i="71"/>
  <c r="E17" i="71"/>
  <c r="D17" i="71"/>
  <c r="C17" i="71"/>
  <c r="B17" i="71"/>
  <c r="P16" i="71"/>
  <c r="K16" i="71"/>
  <c r="F16" i="71"/>
  <c r="P15" i="71"/>
  <c r="K15" i="71"/>
  <c r="F15" i="71"/>
  <c r="P14" i="71"/>
  <c r="K14" i="71"/>
  <c r="F14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P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P14" i="72"/>
  <c r="K14" i="72"/>
  <c r="F14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E7" i="72"/>
  <c r="N6" i="72"/>
  <c r="J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M9" i="69"/>
  <c r="L9" i="69"/>
  <c r="K9" i="69"/>
  <c r="I9" i="69"/>
  <c r="H9" i="69"/>
  <c r="G9" i="69"/>
  <c r="F9" i="69"/>
  <c r="D9" i="69"/>
  <c r="C9" i="69"/>
  <c r="B9" i="69"/>
  <c r="N8" i="69"/>
  <c r="J8" i="69"/>
  <c r="E8" i="69"/>
  <c r="N7" i="69"/>
  <c r="J7" i="69"/>
  <c r="E7" i="69"/>
  <c r="N6" i="69"/>
  <c r="J6" i="69"/>
  <c r="E6" i="69"/>
  <c r="G37" i="68"/>
  <c r="F37" i="68"/>
  <c r="E37" i="68"/>
  <c r="N24" i="68"/>
  <c r="M24" i="68"/>
  <c r="L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J7" i="68"/>
  <c r="E7" i="68"/>
  <c r="N6" i="68"/>
  <c r="J6" i="68"/>
  <c r="E6" i="68"/>
  <c r="G37" i="67"/>
  <c r="F37" i="67"/>
  <c r="E37" i="67"/>
  <c r="N24" i="67"/>
  <c r="M24" i="67"/>
  <c r="L24" i="67"/>
  <c r="J24" i="67"/>
  <c r="I24" i="67"/>
  <c r="H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E6" i="67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F16" i="66"/>
  <c r="P15" i="66"/>
  <c r="K15" i="66"/>
  <c r="F15" i="66"/>
  <c r="P14" i="66"/>
  <c r="K14" i="66"/>
  <c r="F14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F23" i="65"/>
  <c r="P22" i="65"/>
  <c r="K22" i="65"/>
  <c r="F22" i="65"/>
  <c r="P21" i="65"/>
  <c r="K21" i="65"/>
  <c r="F21" i="65"/>
  <c r="O17" i="65"/>
  <c r="N17" i="65"/>
  <c r="M17" i="65"/>
  <c r="L17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F14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E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P16" i="64"/>
  <c r="K16" i="64"/>
  <c r="F16" i="64"/>
  <c r="P15" i="64"/>
  <c r="K15" i="64"/>
  <c r="F15" i="64"/>
  <c r="P14" i="64"/>
  <c r="K14" i="64"/>
  <c r="M9" i="64"/>
  <c r="L9" i="64"/>
  <c r="K9" i="64"/>
  <c r="I9" i="64"/>
  <c r="H9" i="64"/>
  <c r="G9" i="64"/>
  <c r="F9" i="64"/>
  <c r="D9" i="64"/>
  <c r="C9" i="64"/>
  <c r="B9" i="64"/>
  <c r="N8" i="64"/>
  <c r="J8" i="64"/>
  <c r="E8" i="64"/>
  <c r="N7" i="64"/>
  <c r="J7" i="64"/>
  <c r="E7" i="64"/>
  <c r="N6" i="64"/>
  <c r="J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F23" i="63"/>
  <c r="P22" i="63"/>
  <c r="K22" i="63"/>
  <c r="F22" i="63"/>
  <c r="P21" i="63"/>
  <c r="K21" i="63"/>
  <c r="F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P14" i="63"/>
  <c r="K14" i="63"/>
  <c r="F14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J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P21" i="62"/>
  <c r="K21" i="62"/>
  <c r="F21" i="62"/>
  <c r="O17" i="62"/>
  <c r="N17" i="62"/>
  <c r="M17" i="62"/>
  <c r="L17" i="62"/>
  <c r="J17" i="62"/>
  <c r="I17" i="62"/>
  <c r="H17" i="62"/>
  <c r="G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O7" i="62" s="1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N17" i="61"/>
  <c r="M17" i="61"/>
  <c r="L17" i="61"/>
  <c r="J17" i="61"/>
  <c r="I17" i="61"/>
  <c r="H17" i="61"/>
  <c r="G17" i="61"/>
  <c r="E17" i="61"/>
  <c r="D17" i="61"/>
  <c r="C17" i="61"/>
  <c r="B17" i="61"/>
  <c r="P16" i="61"/>
  <c r="K16" i="61"/>
  <c r="F16" i="61"/>
  <c r="P15" i="61"/>
  <c r="K15" i="61"/>
  <c r="F15" i="61"/>
  <c r="P14" i="61"/>
  <c r="K14" i="61"/>
  <c r="F14" i="61"/>
  <c r="M9" i="61"/>
  <c r="L9" i="61"/>
  <c r="K9" i="61"/>
  <c r="I9" i="61"/>
  <c r="H9" i="61"/>
  <c r="G9" i="61"/>
  <c r="F9" i="61"/>
  <c r="D9" i="61"/>
  <c r="C9" i="61"/>
  <c r="B9" i="61"/>
  <c r="N8" i="61"/>
  <c r="J8" i="61"/>
  <c r="E8" i="61"/>
  <c r="N7" i="61"/>
  <c r="J7" i="61"/>
  <c r="E7" i="61"/>
  <c r="N6" i="61"/>
  <c r="J6" i="61"/>
  <c r="E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F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M9" i="60"/>
  <c r="L9" i="60"/>
  <c r="K9" i="60"/>
  <c r="I9" i="60"/>
  <c r="H9" i="60"/>
  <c r="G9" i="60"/>
  <c r="F9" i="60"/>
  <c r="D9" i="60"/>
  <c r="C9" i="60"/>
  <c r="B9" i="60"/>
  <c r="N8" i="60"/>
  <c r="J8" i="60"/>
  <c r="E8" i="60"/>
  <c r="N7" i="60"/>
  <c r="E7" i="60"/>
  <c r="N6" i="60"/>
  <c r="J6" i="60"/>
  <c r="E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F14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K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F16" i="57"/>
  <c r="F15" i="57"/>
  <c r="P14" i="57"/>
  <c r="K14" i="57"/>
  <c r="F14" i="57"/>
  <c r="M9" i="57"/>
  <c r="L9" i="57"/>
  <c r="K9" i="57"/>
  <c r="I9" i="57"/>
  <c r="H9" i="57"/>
  <c r="G9" i="57"/>
  <c r="F9" i="57"/>
  <c r="D9" i="57"/>
  <c r="C9" i="57"/>
  <c r="B9" i="57"/>
  <c r="N8" i="57"/>
  <c r="E8" i="57"/>
  <c r="N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F23" i="51"/>
  <c r="P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M9" i="56"/>
  <c r="L9" i="56"/>
  <c r="K9" i="56"/>
  <c r="I9" i="56"/>
  <c r="H9" i="56"/>
  <c r="G9" i="56"/>
  <c r="F9" i="56"/>
  <c r="D9" i="56"/>
  <c r="C9" i="56"/>
  <c r="B9" i="56"/>
  <c r="J8" i="56"/>
  <c r="E8" i="56"/>
  <c r="J7" i="56"/>
  <c r="E7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K16" i="55"/>
  <c r="F16" i="55"/>
  <c r="P15" i="55"/>
  <c r="K15" i="55"/>
  <c r="F15" i="55"/>
  <c r="P14" i="55"/>
  <c r="K14" i="55"/>
  <c r="F14" i="55"/>
  <c r="M9" i="55"/>
  <c r="L9" i="55"/>
  <c r="K9" i="55"/>
  <c r="I9" i="55"/>
  <c r="H9" i="55"/>
  <c r="G9" i="55"/>
  <c r="F9" i="55"/>
  <c r="D9" i="55"/>
  <c r="C9" i="55"/>
  <c r="B9" i="55"/>
  <c r="N8" i="55"/>
  <c r="J8" i="55"/>
  <c r="E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F22" i="54"/>
  <c r="P21" i="54"/>
  <c r="K21" i="54"/>
  <c r="F21" i="54"/>
  <c r="O17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E7" i="54"/>
  <c r="O7" i="54" s="1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G17" i="53"/>
  <c r="E17" i="53"/>
  <c r="D17" i="53"/>
  <c r="C17" i="53"/>
  <c r="B17" i="53"/>
  <c r="P16" i="53"/>
  <c r="K16" i="53"/>
  <c r="F16" i="53"/>
  <c r="P15" i="53"/>
  <c r="K15" i="53"/>
  <c r="F15" i="53"/>
  <c r="P14" i="53"/>
  <c r="K14" i="53"/>
  <c r="F14" i="53"/>
  <c r="M9" i="53"/>
  <c r="L9" i="53"/>
  <c r="K9" i="53"/>
  <c r="I9" i="53"/>
  <c r="H9" i="53"/>
  <c r="G9" i="53"/>
  <c r="F9" i="53"/>
  <c r="D9" i="53"/>
  <c r="C9" i="53"/>
  <c r="B9" i="53"/>
  <c r="N8" i="53"/>
  <c r="J8" i="53"/>
  <c r="E8" i="53"/>
  <c r="N7" i="53"/>
  <c r="J7" i="53"/>
  <c r="E7" i="53"/>
  <c r="N6" i="53"/>
  <c r="J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M9" i="52"/>
  <c r="L9" i="52"/>
  <c r="K9" i="52"/>
  <c r="I9" i="52"/>
  <c r="H9" i="52"/>
  <c r="G9" i="52"/>
  <c r="F9" i="52"/>
  <c r="D9" i="52"/>
  <c r="C9" i="52"/>
  <c r="B9" i="52"/>
  <c r="N8" i="52"/>
  <c r="E8" i="52"/>
  <c r="N7" i="52"/>
  <c r="J7" i="52"/>
  <c r="E7" i="52"/>
  <c r="N6" i="52"/>
  <c r="J6" i="52"/>
  <c r="E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P14" i="50"/>
  <c r="K14" i="50"/>
  <c r="F14" i="50"/>
  <c r="M9" i="50"/>
  <c r="L9" i="50"/>
  <c r="K9" i="50"/>
  <c r="I9" i="50"/>
  <c r="H9" i="50"/>
  <c r="G9" i="50"/>
  <c r="F9" i="50"/>
  <c r="D9" i="50"/>
  <c r="C9" i="50"/>
  <c r="B9" i="50"/>
  <c r="N8" i="50"/>
  <c r="J8" i="50"/>
  <c r="E8" i="50"/>
  <c r="N7" i="50"/>
  <c r="J7" i="50"/>
  <c r="E7" i="50"/>
  <c r="N6" i="50"/>
  <c r="J6" i="50"/>
  <c r="E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K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J6" i="49"/>
  <c r="E6" i="49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K22" i="48"/>
  <c r="P21" i="48"/>
  <c r="K21" i="48"/>
  <c r="F21" i="48"/>
  <c r="O17" i="48"/>
  <c r="N17" i="48"/>
  <c r="M17" i="48"/>
  <c r="L17" i="48"/>
  <c r="J17" i="48"/>
  <c r="I17" i="48"/>
  <c r="H17" i="48"/>
  <c r="G17" i="48"/>
  <c r="E17" i="48"/>
  <c r="D17" i="48"/>
  <c r="C17" i="48"/>
  <c r="B17" i="48"/>
  <c r="P16" i="48"/>
  <c r="K16" i="48"/>
  <c r="F16" i="48"/>
  <c r="P15" i="48"/>
  <c r="K15" i="48"/>
  <c r="F15" i="48"/>
  <c r="P14" i="48"/>
  <c r="K14" i="48"/>
  <c r="F14" i="48"/>
  <c r="M9" i="48"/>
  <c r="L9" i="48"/>
  <c r="K9" i="48"/>
  <c r="I9" i="48"/>
  <c r="H9" i="48"/>
  <c r="G9" i="48"/>
  <c r="F9" i="48"/>
  <c r="D9" i="48"/>
  <c r="C9" i="48"/>
  <c r="B9" i="48"/>
  <c r="N8" i="48"/>
  <c r="J8" i="48"/>
  <c r="E8" i="48"/>
  <c r="N7" i="48"/>
  <c r="J7" i="48"/>
  <c r="E7" i="48"/>
  <c r="N6" i="48"/>
  <c r="J6" i="48"/>
  <c r="E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M9" i="46"/>
  <c r="L9" i="46"/>
  <c r="K9" i="46"/>
  <c r="I9" i="46"/>
  <c r="H9" i="46"/>
  <c r="G9" i="46"/>
  <c r="F9" i="46"/>
  <c r="D9" i="46"/>
  <c r="C9" i="46"/>
  <c r="B9" i="46"/>
  <c r="N8" i="46"/>
  <c r="E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I29" i="9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F9" i="4"/>
  <c r="D9" i="4"/>
  <c r="C9" i="4"/>
  <c r="B9" i="4"/>
  <c r="N8" i="4"/>
  <c r="J8" i="4"/>
  <c r="E8" i="4"/>
  <c r="N7" i="4"/>
  <c r="J7" i="4"/>
  <c r="E7" i="4"/>
  <c r="N6" i="4"/>
  <c r="J6" i="4"/>
  <c r="E6" i="4"/>
  <c r="J6" i="3"/>
  <c r="N6" i="3"/>
  <c r="E7" i="3"/>
  <c r="J7" i="3"/>
  <c r="N7" i="3"/>
  <c r="E8" i="3"/>
  <c r="J8" i="3"/>
  <c r="N8" i="3"/>
  <c r="B9" i="3"/>
  <c r="C9" i="3"/>
  <c r="D9" i="3"/>
  <c r="F9" i="3"/>
  <c r="G9" i="3"/>
  <c r="H9" i="3"/>
  <c r="I9" i="3"/>
  <c r="K9" i="3"/>
  <c r="L9" i="3"/>
  <c r="M9" i="3"/>
  <c r="K9" i="11"/>
  <c r="I24" i="3"/>
  <c r="O8" i="55" l="1"/>
  <c r="O8" i="71"/>
  <c r="O8" i="45"/>
  <c r="O7" i="45"/>
  <c r="O6" i="45"/>
  <c r="O8" i="46"/>
  <c r="O6" i="46"/>
  <c r="O7" i="46"/>
  <c r="O7" i="74"/>
  <c r="O6" i="74"/>
  <c r="O8" i="74"/>
  <c r="O7" i="73"/>
  <c r="O8" i="73"/>
  <c r="O6" i="73"/>
  <c r="O7" i="71"/>
  <c r="O6" i="71"/>
  <c r="O6" i="72"/>
  <c r="O8" i="72"/>
  <c r="O7" i="72"/>
  <c r="O8" i="70"/>
  <c r="O7" i="70"/>
  <c r="O6" i="70"/>
  <c r="O7" i="69"/>
  <c r="O8" i="69"/>
  <c r="O6" i="69"/>
  <c r="O8" i="68"/>
  <c r="O7" i="68"/>
  <c r="O6" i="68"/>
  <c r="O6" i="67"/>
  <c r="O8" i="67"/>
  <c r="O7" i="67"/>
  <c r="O8" i="48"/>
  <c r="O7" i="48"/>
  <c r="O6" i="48"/>
  <c r="O6" i="66"/>
  <c r="O8" i="66"/>
  <c r="O7" i="66"/>
  <c r="P24" i="65"/>
  <c r="O8" i="65"/>
  <c r="O7" i="65"/>
  <c r="O6" i="65"/>
  <c r="O8" i="64"/>
  <c r="O7" i="64"/>
  <c r="O6" i="64"/>
  <c r="O6" i="63"/>
  <c r="O8" i="63"/>
  <c r="O7" i="63"/>
  <c r="O8" i="62"/>
  <c r="O6" i="62"/>
  <c r="O6" i="61"/>
  <c r="O8" i="61"/>
  <c r="O7" i="61"/>
  <c r="O7" i="60"/>
  <c r="O8" i="60"/>
  <c r="O6" i="60"/>
  <c r="O8" i="59"/>
  <c r="O7" i="59"/>
  <c r="O6" i="59"/>
  <c r="O9" i="58"/>
  <c r="O7" i="57"/>
  <c r="O8" i="57"/>
  <c r="O6" i="57"/>
  <c r="O8" i="51"/>
  <c r="O7" i="51"/>
  <c r="O6" i="51"/>
  <c r="O7" i="56"/>
  <c r="O8" i="56"/>
  <c r="O6" i="56"/>
  <c r="O7" i="55"/>
  <c r="O6" i="55"/>
  <c r="O8" i="54"/>
  <c r="O6" i="54"/>
  <c r="O8" i="53"/>
  <c r="O7" i="53"/>
  <c r="O6" i="53"/>
  <c r="O8" i="52"/>
  <c r="O7" i="52"/>
  <c r="O6" i="52"/>
  <c r="F16" i="42"/>
  <c r="O6" i="50"/>
  <c r="O8" i="50"/>
  <c r="O7" i="50"/>
  <c r="O8" i="49"/>
  <c r="O7" i="49"/>
  <c r="O6" i="49"/>
  <c r="P24" i="62"/>
  <c r="P24" i="2"/>
  <c r="N9" i="69"/>
  <c r="E6" i="42"/>
  <c r="K9" i="42"/>
  <c r="F15" i="9"/>
  <c r="J6" i="9"/>
  <c r="G9" i="9"/>
  <c r="B9" i="9"/>
  <c r="L9" i="9"/>
  <c r="N7" i="9"/>
  <c r="K15" i="9"/>
  <c r="I24" i="9"/>
  <c r="N8" i="9"/>
  <c r="J7" i="9"/>
  <c r="F9" i="9"/>
  <c r="F21" i="9"/>
  <c r="N6" i="9"/>
  <c r="M9" i="9"/>
  <c r="H9" i="9"/>
  <c r="I9" i="9"/>
  <c r="J8" i="9"/>
  <c r="C9" i="9"/>
  <c r="E8" i="9"/>
  <c r="D9" i="9"/>
  <c r="E7" i="9"/>
  <c r="N9" i="3"/>
  <c r="K9" i="9"/>
  <c r="E6" i="9"/>
  <c r="P24" i="68"/>
  <c r="P24" i="46"/>
  <c r="P24" i="6"/>
  <c r="N9" i="8"/>
  <c r="E9" i="68"/>
  <c r="J9" i="68"/>
  <c r="P24" i="74"/>
  <c r="N9" i="74"/>
  <c r="J9" i="73"/>
  <c r="F24" i="71"/>
  <c r="P17" i="71"/>
  <c r="K17" i="71"/>
  <c r="F17" i="71"/>
  <c r="N9" i="71"/>
  <c r="J9" i="71"/>
  <c r="E9" i="71"/>
  <c r="K24" i="72"/>
  <c r="F24" i="72"/>
  <c r="N9" i="72"/>
  <c r="E9" i="72"/>
  <c r="K24" i="70"/>
  <c r="F24" i="70"/>
  <c r="N9" i="70"/>
  <c r="E9" i="70"/>
  <c r="F24" i="69"/>
  <c r="K24" i="69"/>
  <c r="E9" i="69"/>
  <c r="K24" i="67"/>
  <c r="F24" i="67"/>
  <c r="K17" i="67"/>
  <c r="F17" i="67"/>
  <c r="N9" i="67"/>
  <c r="J9" i="67"/>
  <c r="E9" i="67"/>
  <c r="K24" i="66"/>
  <c r="F24" i="66"/>
  <c r="E9" i="66"/>
  <c r="E9" i="65"/>
  <c r="P17" i="64"/>
  <c r="K17" i="64"/>
  <c r="F17" i="64"/>
  <c r="N9" i="64"/>
  <c r="J9" i="64"/>
  <c r="K24" i="63"/>
  <c r="F24" i="63"/>
  <c r="J9" i="63"/>
  <c r="E9" i="63"/>
  <c r="E9" i="62"/>
  <c r="K24" i="61"/>
  <c r="F24" i="61"/>
  <c r="F17" i="61"/>
  <c r="N9" i="61"/>
  <c r="J9" i="61"/>
  <c r="P24" i="60"/>
  <c r="J9" i="60"/>
  <c r="P17" i="59"/>
  <c r="K17" i="59"/>
  <c r="F17" i="59"/>
  <c r="N9" i="59"/>
  <c r="J9" i="59"/>
  <c r="P24" i="57"/>
  <c r="N9" i="57"/>
  <c r="E9" i="57"/>
  <c r="P24" i="51"/>
  <c r="N9" i="51"/>
  <c r="P24" i="56"/>
  <c r="P24" i="55"/>
  <c r="K24" i="8"/>
  <c r="F24" i="8"/>
  <c r="F17" i="8"/>
  <c r="O8" i="8"/>
  <c r="O7" i="8"/>
  <c r="J9" i="8"/>
  <c r="O8" i="44"/>
  <c r="N9" i="44"/>
  <c r="J9" i="44"/>
  <c r="E9" i="44"/>
  <c r="K24" i="53"/>
  <c r="F24" i="53"/>
  <c r="Q8" i="53"/>
  <c r="N9" i="53"/>
  <c r="Q7" i="53"/>
  <c r="E9" i="53"/>
  <c r="P24" i="48"/>
  <c r="N9" i="48"/>
  <c r="P17" i="45"/>
  <c r="K17" i="45"/>
  <c r="F17" i="45"/>
  <c r="N9" i="45"/>
  <c r="J9" i="45"/>
  <c r="K17" i="2"/>
  <c r="O8" i="2"/>
  <c r="N9" i="2"/>
  <c r="J9" i="2"/>
  <c r="E9" i="2"/>
  <c r="P17" i="54"/>
  <c r="K17" i="54"/>
  <c r="F17" i="54"/>
  <c r="N9" i="54"/>
  <c r="J9" i="54"/>
  <c r="P24" i="52"/>
  <c r="N9" i="52"/>
  <c r="Q6" i="52"/>
  <c r="F17" i="50"/>
  <c r="N9" i="50"/>
  <c r="J9" i="50"/>
  <c r="F24" i="49"/>
  <c r="K24" i="49"/>
  <c r="Q8" i="49"/>
  <c r="N9" i="49"/>
  <c r="Q7" i="49"/>
  <c r="E9" i="49"/>
  <c r="E9" i="48"/>
  <c r="F24" i="48"/>
  <c r="K24" i="48"/>
  <c r="J9" i="49"/>
  <c r="F17" i="49"/>
  <c r="K17" i="49"/>
  <c r="P17" i="49"/>
  <c r="E9" i="45"/>
  <c r="F24" i="45"/>
  <c r="K24" i="45"/>
  <c r="N9" i="46"/>
  <c r="J9" i="46"/>
  <c r="F17" i="46"/>
  <c r="K17" i="46"/>
  <c r="P17" i="46"/>
  <c r="Q6" i="49"/>
  <c r="P24" i="49"/>
  <c r="Q7" i="50"/>
  <c r="Q8" i="50"/>
  <c r="E9" i="50"/>
  <c r="P24" i="45"/>
  <c r="E9" i="46"/>
  <c r="F24" i="46"/>
  <c r="K24" i="46"/>
  <c r="J9" i="48"/>
  <c r="F17" i="48"/>
  <c r="K17" i="48"/>
  <c r="P17" i="48"/>
  <c r="Q6" i="50"/>
  <c r="K17" i="50"/>
  <c r="P17" i="50"/>
  <c r="Q6" i="53"/>
  <c r="P24" i="53"/>
  <c r="Q7" i="54"/>
  <c r="Q8" i="54"/>
  <c r="E9" i="54"/>
  <c r="F24" i="54"/>
  <c r="K24" i="54"/>
  <c r="N9" i="55"/>
  <c r="J9" i="55"/>
  <c r="F17" i="55"/>
  <c r="K17" i="55"/>
  <c r="P17" i="55"/>
  <c r="J9" i="56"/>
  <c r="F17" i="56"/>
  <c r="K17" i="56"/>
  <c r="P17" i="56"/>
  <c r="E9" i="59"/>
  <c r="F24" i="59"/>
  <c r="K24" i="59"/>
  <c r="N9" i="60"/>
  <c r="E9" i="60"/>
  <c r="P24" i="61"/>
  <c r="F24" i="62"/>
  <c r="K24" i="62"/>
  <c r="N9" i="63"/>
  <c r="P24" i="64"/>
  <c r="F24" i="65"/>
  <c r="K24" i="65"/>
  <c r="N9" i="66"/>
  <c r="J9" i="66"/>
  <c r="F17" i="66"/>
  <c r="K17" i="66"/>
  <c r="P17" i="66"/>
  <c r="F24" i="68"/>
  <c r="K24" i="68"/>
  <c r="J9" i="69"/>
  <c r="F17" i="69"/>
  <c r="K17" i="69"/>
  <c r="P17" i="69"/>
  <c r="J9" i="70"/>
  <c r="F17" i="70"/>
  <c r="K17" i="70"/>
  <c r="P17" i="70"/>
  <c r="J9" i="72"/>
  <c r="F17" i="72"/>
  <c r="K17" i="72"/>
  <c r="P17" i="72"/>
  <c r="P24" i="73"/>
  <c r="E9" i="74"/>
  <c r="F24" i="74"/>
  <c r="K24" i="74"/>
  <c r="O6" i="44"/>
  <c r="P24" i="44"/>
  <c r="O6" i="2"/>
  <c r="F24" i="2"/>
  <c r="K24" i="2"/>
  <c r="E9" i="8"/>
  <c r="N9" i="5"/>
  <c r="O6" i="5"/>
  <c r="F24" i="50"/>
  <c r="K24" i="50"/>
  <c r="J9" i="52"/>
  <c r="F17" i="52"/>
  <c r="K17" i="52"/>
  <c r="P17" i="52"/>
  <c r="Q6" i="54"/>
  <c r="P24" i="54"/>
  <c r="E9" i="55"/>
  <c r="F24" i="55"/>
  <c r="K24" i="55"/>
  <c r="N9" i="56"/>
  <c r="E9" i="56"/>
  <c r="F24" i="56"/>
  <c r="K24" i="56"/>
  <c r="J9" i="51"/>
  <c r="F17" i="51"/>
  <c r="K17" i="51"/>
  <c r="P17" i="51"/>
  <c r="J9" i="57"/>
  <c r="F17" i="57"/>
  <c r="K17" i="57"/>
  <c r="P17" i="57"/>
  <c r="P24" i="59"/>
  <c r="F17" i="60"/>
  <c r="K17" i="60"/>
  <c r="P17" i="60"/>
  <c r="F17" i="63"/>
  <c r="K17" i="63"/>
  <c r="P17" i="63"/>
  <c r="P17" i="67"/>
  <c r="K17" i="8"/>
  <c r="P17" i="8"/>
  <c r="P24" i="50"/>
  <c r="Q7" i="52"/>
  <c r="Q8" i="52"/>
  <c r="E9" i="52"/>
  <c r="F24" i="52"/>
  <c r="K24" i="52"/>
  <c r="J9" i="53"/>
  <c r="F17" i="53"/>
  <c r="K17" i="53"/>
  <c r="P17" i="53"/>
  <c r="E9" i="51"/>
  <c r="F24" i="51"/>
  <c r="K24" i="51"/>
  <c r="F24" i="57"/>
  <c r="K24" i="57"/>
  <c r="F24" i="60"/>
  <c r="K24" i="60"/>
  <c r="K17" i="61"/>
  <c r="P17" i="61"/>
  <c r="P24" i="66"/>
  <c r="N9" i="68"/>
  <c r="P24" i="69"/>
  <c r="P24" i="70"/>
  <c r="P24" i="72"/>
  <c r="K24" i="71"/>
  <c r="N9" i="73"/>
  <c r="F17" i="73"/>
  <c r="K17" i="73"/>
  <c r="P17" i="73"/>
  <c r="F17" i="44"/>
  <c r="K17" i="44"/>
  <c r="P17" i="44"/>
  <c r="F17" i="2"/>
  <c r="E9" i="61"/>
  <c r="N9" i="62"/>
  <c r="J9" i="62"/>
  <c r="F17" i="62"/>
  <c r="K17" i="62"/>
  <c r="P17" i="62"/>
  <c r="P24" i="63"/>
  <c r="E9" i="64"/>
  <c r="F24" i="64"/>
  <c r="K24" i="64"/>
  <c r="N9" i="65"/>
  <c r="J9" i="65"/>
  <c r="F17" i="65"/>
  <c r="K17" i="65"/>
  <c r="P17" i="65"/>
  <c r="P24" i="67"/>
  <c r="F17" i="68"/>
  <c r="K17" i="68"/>
  <c r="P17" i="68"/>
  <c r="P24" i="71"/>
  <c r="E9" i="73"/>
  <c r="F24" i="73"/>
  <c r="K24" i="73"/>
  <c r="J9" i="74"/>
  <c r="F17" i="74"/>
  <c r="K17" i="74"/>
  <c r="P17" i="74"/>
  <c r="O7" i="44"/>
  <c r="F24" i="44"/>
  <c r="K24" i="44"/>
  <c r="J9" i="1"/>
  <c r="O7" i="2"/>
  <c r="P17" i="2"/>
  <c r="O6" i="8"/>
  <c r="P24" i="8"/>
  <c r="P24" i="7"/>
  <c r="K24" i="7"/>
  <c r="F24" i="7"/>
  <c r="P17" i="7"/>
  <c r="K17" i="7"/>
  <c r="F17" i="7"/>
  <c r="J9" i="7"/>
  <c r="O8" i="7"/>
  <c r="N9" i="7"/>
  <c r="O7" i="7"/>
  <c r="O6" i="7"/>
  <c r="E9" i="7"/>
  <c r="P24" i="1"/>
  <c r="K24" i="1"/>
  <c r="F24" i="1"/>
  <c r="P17" i="1"/>
  <c r="K17" i="1"/>
  <c r="F17" i="1"/>
  <c r="O8" i="1"/>
  <c r="E9" i="1"/>
  <c r="O7" i="1"/>
  <c r="N9" i="1"/>
  <c r="O6" i="1"/>
  <c r="K24" i="6"/>
  <c r="F24" i="6"/>
  <c r="P17" i="6"/>
  <c r="K17" i="6"/>
  <c r="F17" i="6"/>
  <c r="O8" i="6"/>
  <c r="O7" i="6"/>
  <c r="N9" i="6"/>
  <c r="O6" i="6"/>
  <c r="J9" i="6"/>
  <c r="E9" i="6"/>
  <c r="K24" i="5"/>
  <c r="P24" i="5"/>
  <c r="K17" i="5"/>
  <c r="P17" i="5"/>
  <c r="F17" i="5"/>
  <c r="O8" i="5"/>
  <c r="O7" i="5"/>
  <c r="J9" i="5"/>
  <c r="E9" i="5"/>
  <c r="P24" i="4"/>
  <c r="K24" i="4"/>
  <c r="F24" i="4"/>
  <c r="O7" i="4"/>
  <c r="J9" i="4"/>
  <c r="O6" i="4"/>
  <c r="F24" i="5"/>
  <c r="J9" i="3"/>
  <c r="E9" i="3"/>
  <c r="E9" i="4"/>
  <c r="O8" i="4"/>
  <c r="N9" i="4"/>
  <c r="F17" i="4"/>
  <c r="K17" i="4"/>
  <c r="P17" i="4"/>
  <c r="O9" i="45" l="1"/>
  <c r="O9" i="46"/>
  <c r="O9" i="74"/>
  <c r="O9" i="73"/>
  <c r="O9" i="71"/>
  <c r="O9" i="72"/>
  <c r="O9" i="70"/>
  <c r="O9" i="69"/>
  <c r="O9" i="68"/>
  <c r="O9" i="67"/>
  <c r="O9" i="48"/>
  <c r="O9" i="66"/>
  <c r="O9" i="65"/>
  <c r="O9" i="64"/>
  <c r="O9" i="63"/>
  <c r="O9" i="62"/>
  <c r="O9" i="61"/>
  <c r="O9" i="60"/>
  <c r="O9" i="59"/>
  <c r="O9" i="57"/>
  <c r="O9" i="51"/>
  <c r="O9" i="56"/>
  <c r="O9" i="55"/>
  <c r="O9" i="54"/>
  <c r="O9" i="53"/>
  <c r="O9" i="52"/>
  <c r="O9" i="50"/>
  <c r="O9" i="49"/>
  <c r="Q9" i="49"/>
  <c r="J9" i="9"/>
  <c r="N9" i="9"/>
  <c r="E9" i="9"/>
  <c r="O9" i="8"/>
  <c r="O9" i="44"/>
  <c r="Q9" i="53"/>
  <c r="O9" i="2"/>
  <c r="Q9" i="54"/>
  <c r="Q9" i="52"/>
  <c r="Q9" i="50"/>
  <c r="O9" i="7"/>
  <c r="O9" i="1"/>
  <c r="O9" i="6"/>
  <c r="O9" i="5"/>
  <c r="O9" i="4"/>
  <c r="G37" i="11"/>
  <c r="G37" i="42" s="1"/>
  <c r="F37" i="11"/>
  <c r="F37" i="42" s="1"/>
  <c r="E37" i="11"/>
  <c r="E37" i="42" s="1"/>
  <c r="N24" i="11"/>
  <c r="N24" i="42" s="1"/>
  <c r="M24" i="11"/>
  <c r="M24" i="42" s="1"/>
  <c r="L24" i="11"/>
  <c r="L24" i="42" s="1"/>
  <c r="J24" i="11"/>
  <c r="J24" i="42" s="1"/>
  <c r="I24" i="11"/>
  <c r="I24" i="42" s="1"/>
  <c r="H24" i="11"/>
  <c r="H24" i="42" s="1"/>
  <c r="G24" i="11"/>
  <c r="G24" i="42" s="1"/>
  <c r="E24" i="11"/>
  <c r="E24" i="42" s="1"/>
  <c r="D24" i="11"/>
  <c r="D24" i="42" s="1"/>
  <c r="C24" i="11"/>
  <c r="C24" i="42" s="1"/>
  <c r="B24" i="11"/>
  <c r="B24" i="42" s="1"/>
  <c r="P23" i="11"/>
  <c r="P23" i="42" s="1"/>
  <c r="K23" i="11"/>
  <c r="K23" i="42" s="1"/>
  <c r="F23" i="11"/>
  <c r="F23" i="42" s="1"/>
  <c r="P22" i="11"/>
  <c r="P22" i="42" s="1"/>
  <c r="K22" i="11"/>
  <c r="K22" i="42" s="1"/>
  <c r="F22" i="11"/>
  <c r="F22" i="42" s="1"/>
  <c r="P21" i="42"/>
  <c r="K21" i="11"/>
  <c r="K21" i="42" s="1"/>
  <c r="F21" i="11"/>
  <c r="F21" i="42" s="1"/>
  <c r="O17" i="11"/>
  <c r="O17" i="42" s="1"/>
  <c r="N17" i="11"/>
  <c r="N17" i="42" s="1"/>
  <c r="M17" i="11"/>
  <c r="M17" i="42" s="1"/>
  <c r="L17" i="11"/>
  <c r="L17" i="42" s="1"/>
  <c r="J17" i="11"/>
  <c r="J17" i="42" s="1"/>
  <c r="I17" i="11"/>
  <c r="I17" i="42" s="1"/>
  <c r="H17" i="11"/>
  <c r="H17" i="42" s="1"/>
  <c r="G17" i="11"/>
  <c r="G17" i="42" s="1"/>
  <c r="E17" i="11"/>
  <c r="E17" i="42" s="1"/>
  <c r="D17" i="11"/>
  <c r="D17" i="42" s="1"/>
  <c r="C17" i="11"/>
  <c r="C17" i="42" s="1"/>
  <c r="B17" i="11"/>
  <c r="B17" i="42" s="1"/>
  <c r="P16" i="11"/>
  <c r="P16" i="42" s="1"/>
  <c r="K16" i="11"/>
  <c r="K16" i="42" s="1"/>
  <c r="P15" i="11"/>
  <c r="P15" i="42" s="1"/>
  <c r="K15" i="11"/>
  <c r="K15" i="42" s="1"/>
  <c r="F15" i="11"/>
  <c r="F15" i="42" s="1"/>
  <c r="P14" i="11"/>
  <c r="P14" i="42" s="1"/>
  <c r="K14" i="11"/>
  <c r="K14" i="42" s="1"/>
  <c r="F14" i="11"/>
  <c r="F14" i="42" s="1"/>
  <c r="M9" i="11"/>
  <c r="M9" i="42" s="1"/>
  <c r="L9" i="11"/>
  <c r="L9" i="42" s="1"/>
  <c r="I9" i="11"/>
  <c r="I9" i="42" s="1"/>
  <c r="H9" i="11"/>
  <c r="H9" i="42" s="1"/>
  <c r="G9" i="11"/>
  <c r="G9" i="42" s="1"/>
  <c r="F9" i="11"/>
  <c r="F9" i="42" s="1"/>
  <c r="D9" i="11"/>
  <c r="D9" i="42" s="1"/>
  <c r="C9" i="11"/>
  <c r="C9" i="42" s="1"/>
  <c r="B9" i="11"/>
  <c r="B9" i="42" s="1"/>
  <c r="N8" i="11"/>
  <c r="N8" i="42" s="1"/>
  <c r="J8" i="11"/>
  <c r="J8" i="42" s="1"/>
  <c r="E8" i="11"/>
  <c r="N7" i="11"/>
  <c r="N7" i="42" s="1"/>
  <c r="J7" i="11"/>
  <c r="J7" i="42" s="1"/>
  <c r="E7" i="11"/>
  <c r="N6" i="11"/>
  <c r="N6" i="42" s="1"/>
  <c r="J6" i="11"/>
  <c r="J6" i="42" l="1"/>
  <c r="O6" i="11"/>
  <c r="E8" i="42"/>
  <c r="O8" i="11"/>
  <c r="E7" i="42"/>
  <c r="O7" i="11"/>
  <c r="P24" i="11"/>
  <c r="P24" i="42" s="1"/>
  <c r="Q6" i="11"/>
  <c r="F24" i="11"/>
  <c r="F24" i="42" s="1"/>
  <c r="Q7" i="11"/>
  <c r="N9" i="11"/>
  <c r="N9" i="42" s="1"/>
  <c r="J9" i="11"/>
  <c r="J9" i="42" s="1"/>
  <c r="Q8" i="11"/>
  <c r="K24" i="11"/>
  <c r="K24" i="42" s="1"/>
  <c r="P17" i="11"/>
  <c r="P17" i="42" s="1"/>
  <c r="K17" i="11"/>
  <c r="K17" i="42" s="1"/>
  <c r="F17" i="11"/>
  <c r="F17" i="42" s="1"/>
  <c r="E9" i="11"/>
  <c r="G37" i="3"/>
  <c r="G37" i="9" s="1"/>
  <c r="F37" i="3"/>
  <c r="F37" i="9" s="1"/>
  <c r="E37" i="3"/>
  <c r="E37" i="9" s="1"/>
  <c r="O24" i="3"/>
  <c r="O24" i="9" s="1"/>
  <c r="N24" i="3"/>
  <c r="N24" i="9" s="1"/>
  <c r="M24" i="3"/>
  <c r="M24" i="9" s="1"/>
  <c r="L24" i="3"/>
  <c r="L24" i="9" s="1"/>
  <c r="J24" i="3"/>
  <c r="J24" i="9" s="1"/>
  <c r="H24" i="3"/>
  <c r="H24" i="9" s="1"/>
  <c r="G24" i="3"/>
  <c r="G24" i="9" s="1"/>
  <c r="E24" i="3"/>
  <c r="E24" i="9" s="1"/>
  <c r="D24" i="3"/>
  <c r="D24" i="9" s="1"/>
  <c r="C24" i="3"/>
  <c r="C24" i="9" s="1"/>
  <c r="B24" i="3"/>
  <c r="B24" i="9" s="1"/>
  <c r="P23" i="3"/>
  <c r="P23" i="9" s="1"/>
  <c r="K23" i="3"/>
  <c r="K23" i="9" s="1"/>
  <c r="F23" i="3"/>
  <c r="F23" i="9" s="1"/>
  <c r="P22" i="3"/>
  <c r="P22" i="9" s="1"/>
  <c r="K22" i="3"/>
  <c r="K22" i="9" s="1"/>
  <c r="F22" i="3"/>
  <c r="F22" i="9" s="1"/>
  <c r="P21" i="3"/>
  <c r="P21" i="9" s="1"/>
  <c r="K21" i="3"/>
  <c r="K21" i="9" s="1"/>
  <c r="O17" i="3"/>
  <c r="O17" i="9" s="1"/>
  <c r="N17" i="3"/>
  <c r="N17" i="9" s="1"/>
  <c r="M17" i="3"/>
  <c r="M17" i="9" s="1"/>
  <c r="L17" i="3"/>
  <c r="L17" i="9" s="1"/>
  <c r="J17" i="3"/>
  <c r="J17" i="9" s="1"/>
  <c r="I17" i="3"/>
  <c r="I17" i="9" s="1"/>
  <c r="H17" i="3"/>
  <c r="H17" i="9" s="1"/>
  <c r="G17" i="3"/>
  <c r="G17" i="9" s="1"/>
  <c r="E17" i="3"/>
  <c r="E17" i="9" s="1"/>
  <c r="D17" i="3"/>
  <c r="D17" i="9" s="1"/>
  <c r="C17" i="3"/>
  <c r="C17" i="9" s="1"/>
  <c r="B17" i="3"/>
  <c r="B17" i="9" s="1"/>
  <c r="P16" i="3"/>
  <c r="P16" i="9" s="1"/>
  <c r="K16" i="3"/>
  <c r="K16" i="9" s="1"/>
  <c r="F16" i="9"/>
  <c r="P15" i="3"/>
  <c r="P15" i="9" s="1"/>
  <c r="P14" i="3"/>
  <c r="P14" i="9" s="1"/>
  <c r="K14" i="3"/>
  <c r="K14" i="9" s="1"/>
  <c r="F14" i="3"/>
  <c r="F14" i="9" s="1"/>
  <c r="E9" i="42" l="1"/>
  <c r="O9" i="11"/>
  <c r="Q9" i="11"/>
  <c r="O7" i="3"/>
  <c r="O6" i="3"/>
  <c r="O8" i="3"/>
  <c r="P24" i="3"/>
  <c r="P24" i="9" s="1"/>
  <c r="F24" i="3"/>
  <c r="F24" i="9" s="1"/>
  <c r="K24" i="3"/>
  <c r="K24" i="9" s="1"/>
  <c r="F17" i="3"/>
  <c r="F17" i="9" s="1"/>
  <c r="K17" i="3"/>
  <c r="K17" i="9" s="1"/>
  <c r="P17" i="3"/>
  <c r="P17" i="9" s="1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<sst xmlns="http://schemas.openxmlformats.org/spreadsheetml/2006/main" count="3031" uniqueCount="182">
  <si>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</si>
  <si>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</si>
  <si>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</si>
  <si>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</si>
  <si>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</si>
  <si>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</si>
  <si>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</si>
  <si>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</si>
  <si>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</si>
  <si>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</si>
  <si>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</si>
  <si>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</si>
  <si>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</si>
  <si>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</si>
  <si>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</si>
  <si>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</si>
  <si>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</si>
  <si>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</si>
  <si>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</si>
  <si>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</si>
  <si>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</si>
  <si>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</si>
  <si>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</si>
  <si>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</si>
  <si>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</si>
  <si>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</si>
  <si>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</si>
  <si>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</si>
  <si>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</si>
  <si>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</si>
  <si>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</si>
  <si>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</si>
  <si>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</si>
  <si>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</si>
  <si>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</si>
  <si>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</si>
  <si>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</si>
  <si>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</si>
  <si>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</si>
  <si>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</si>
  <si>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</si>
  <si>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</si>
  <si>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</si>
  <si>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</si>
  <si>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</si>
  <si>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</si>
  <si>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</si>
  <si>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</si>
  <si>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</si>
  <si>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</si>
  <si>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</si>
  <si>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</si>
  <si>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</si>
  <si>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</si>
  <si>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</si>
  <si>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</si>
  <si>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</si>
  <si>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</si>
  <si>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</si>
  <si>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</si>
  <si>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</si>
  <si>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</si>
  <si>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</si>
  <si>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</si>
  <si>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</si>
  <si>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</si>
  <si>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</si>
  <si>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</si>
  <si>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</si>
  <si>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</si>
  <si>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</si>
  <si>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</si>
  <si>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</si>
  <si>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</si>
  <si>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</si>
  <si>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</si>
  <si>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</si>
  <si>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</si>
  <si>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</si>
  <si>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</si>
  <si>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</si>
  <si>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</si>
  <si>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</si>
  <si>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</si>
  <si>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</si>
  <si>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</si>
  <si>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</si>
  <si>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</si>
  <si>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</si>
  <si>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</si>
  <si>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</si>
  <si>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</si>
  <si>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</si>
  <si>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</si>
  <si>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</si>
  <si>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</si>
  <si>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</si>
  <si>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</si>
  <si>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</si>
  <si>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</si>
  <si>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</si>
  <si>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</si>
  <si>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</si>
  <si>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</si>
  <si>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</si>
  <si>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</si>
  <si>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</si>
  <si>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</si>
  <si>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</si>
  <si>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</si>
  <si>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</si>
  <si>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Διοικητικό Πρωτοδικείο Σύρου</t>
  </si>
  <si>
    <t>έως 2018</t>
  </si>
  <si>
    <t>Έως 2018</t>
  </si>
  <si>
    <t>Διοικητικό Πρωτοδικείο  Ναυπλίου</t>
  </si>
  <si>
    <t>Διοικητικό Πρωτοδικείο Ρόδου</t>
  </si>
  <si>
    <t>Διοικητικό Πρωτοδικείο  Βόλου</t>
  </si>
  <si>
    <t>Διοικητικό Πρωτοδικείο  Μεσολογγίου</t>
  </si>
  <si>
    <t>έως 2019</t>
  </si>
  <si>
    <t>Έως 2019</t>
  </si>
  <si>
    <t>Β'</t>
  </si>
  <si>
    <t>Γ'</t>
  </si>
  <si>
    <t>A'</t>
  </si>
  <si>
    <t>Δ'</t>
  </si>
  <si>
    <t>Ε'</t>
  </si>
  <si>
    <t>ΣΤ'</t>
  </si>
  <si>
    <t>Ζ΄</t>
  </si>
  <si>
    <t>Η'</t>
  </si>
  <si>
    <t>Θ'</t>
  </si>
  <si>
    <t>Εκκρεμείς υποθέσεις στις 30/06/2022</t>
  </si>
  <si>
    <t>3o ΤΡΙΜΗΝΟ 2022</t>
  </si>
  <si>
    <t>Εκκρεμείς υποθέσεις στις 30/09/2022</t>
  </si>
  <si>
    <t>Εκκρεμείς υποθέσεις στις  30/09/2022</t>
  </si>
  <si>
    <t>Εκκρεμείς υποθέσεις μέχρι 30/06/2022</t>
  </si>
  <si>
    <t xml:space="preserve"> Στατιστικά του Ν.4046/2012    Από 01/07/2022 έως 30/09/2022</t>
  </si>
  <si>
    <t>Εισαχθείσες υποθέσεις από  01/07/2022 έως 30/09/2022</t>
  </si>
  <si>
    <t>Υποθέσεις που περαιώθηκαν από  01/07/2022 έως 30/09/2022</t>
  </si>
  <si>
    <t>Φορολογικές και τελωνιακές υποθέσεις  με αμφισβητούμενη διαφορά  έως 150.000  και εισήχθηκαν  από 01/07/2022 έως30/09/20222</t>
  </si>
  <si>
    <t>*Φορολογικές και τελωνιακές υποθέσεις  με αμφισβητούμενη διαφορά  έως 150.000  και εισήχθηκαν  από 01/07/2022έως 30/09/2022</t>
  </si>
  <si>
    <t>*Φορολογικές και τελωνιακές υποθέσεις  με αμφισβητούμενη διαφορά  έως 150.000  και εισήχθηκαν  από 01/07/2022 έως 30/09/2022</t>
  </si>
  <si>
    <t xml:space="preserve">*Φορολογικές και τελωνιακές υποθέσεις που η αμφισβητούμενη διαφορά υπερβαίνει το ποσό των 150.000 ευρώ και εισήχθηκαν  από 01/07/2022 έως  30/09/2022                                                                                                                                                                                                                    </t>
  </si>
  <si>
    <t xml:space="preserve">*Φορολογικές και τελωνιακές υποθέσεις που η αμφισβητούμενη διαφορά υπερβαίνει το ποσό των 150.000 ευρώ και εισήχθηκαν  από 01/07/2022   έως  31/3/2022                                                                                                                                                                                                                </t>
  </si>
  <si>
    <t>Τμ.1</t>
  </si>
  <si>
    <t>Τμ.2</t>
  </si>
  <si>
    <t>Τμ.3</t>
  </si>
  <si>
    <t>Τμ.4</t>
  </si>
  <si>
    <t>Τμ.5</t>
  </si>
  <si>
    <t>Τμ.6</t>
  </si>
  <si>
    <t>Τμ.7</t>
  </si>
  <si>
    <t>Τμ.8</t>
  </si>
  <si>
    <t>Τμ.19</t>
  </si>
  <si>
    <t>Τμ.20</t>
  </si>
  <si>
    <t>ΙΒ' ΤΜΗΜΑ</t>
  </si>
  <si>
    <t>ΙΔ' ΤΜΗΜΑ</t>
  </si>
  <si>
    <t>ΙΕ' ΤΜΗΜΑ</t>
  </si>
  <si>
    <t>Α' ΟΥΣΙΑΣ</t>
  </si>
  <si>
    <t>Β' ΟΥΣΙΑΣ</t>
  </si>
  <si>
    <t>Γ' ΟΥΣΙΑΣ</t>
  </si>
  <si>
    <t>Δ' ΟΥΣΙΑΣ</t>
  </si>
  <si>
    <t>Ε' ΟΥΣΙΑΣ</t>
  </si>
  <si>
    <t>ΣΤ' ΟΥΣΙΑΣ</t>
  </si>
  <si>
    <t>Γ' ΔΙΑΚΟΠΩΝ</t>
  </si>
  <si>
    <t>Ζ' ΟΥΣΙΑΣ</t>
  </si>
  <si>
    <t>ΤΜΗΜΑ</t>
  </si>
  <si>
    <t>1ο Τμήμα</t>
  </si>
  <si>
    <t>2ο Τμήμα</t>
  </si>
  <si>
    <t>Α ΤΜΗΜΑ</t>
  </si>
  <si>
    <t>Β ΤΜΗΜΑ</t>
  </si>
  <si>
    <t>Α Τμήμα</t>
  </si>
  <si>
    <t>Β Τμήμα</t>
  </si>
  <si>
    <t>Γ Τμήμα</t>
  </si>
  <si>
    <t>ΕΝΙΑΙΟ</t>
  </si>
  <si>
    <t>ENIAIO</t>
  </si>
  <si>
    <t>3ο Τμήμα</t>
  </si>
  <si>
    <t>9ο Τμήμα</t>
  </si>
  <si>
    <t>11ο Τμήμα</t>
  </si>
  <si>
    <t>14ο Τμήμα</t>
  </si>
  <si>
    <t>16ο Τμήμα</t>
  </si>
  <si>
    <t>24ο Τμήμα</t>
  </si>
  <si>
    <t>27ο Τμήμα</t>
  </si>
  <si>
    <t>32ο Τμήμα</t>
  </si>
  <si>
    <t>33ο Τμήμα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</si>
</sst>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  <font>
      <b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10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n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 style="thick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8"/>
      </top>
      <bottom style="thin">
        <color indexed="63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12" fillId="0" borderId="0"/>
    <xf numFmtId="0" fontId="12" fillId="0" borderId="0" applyFont="0" applyFill="0" applyBorder="0" applyAlignment="0" applyProtection="0"/>
  </cellStyleXfs>
  <cellXfs count="349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4" fillId="0" borderId="0" xfId="2" applyFont="1"/>
    <xf numFmtId="3" fontId="15" fillId="0" borderId="4" xfId="3" applyNumberFormat="1" applyFont="1" applyBorder="1"/>
    <xf numFmtId="3" fontId="16" fillId="0" borderId="4" xfId="3" applyNumberFormat="1" applyFont="1" applyBorder="1"/>
    <xf numFmtId="3" fontId="17" fillId="0" borderId="4" xfId="4" applyNumberFormat="1" applyBorder="1" applyAlignment="1" applyProtection="1"/>
    <xf numFmtId="3" fontId="17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6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5" xfId="0" applyFont="1" applyFill="1" applyBorder="1" applyAlignment="1"/>
    <xf numFmtId="0" fontId="4" fillId="0" borderId="66" xfId="0" applyFont="1" applyFill="1" applyBorder="1" applyAlignment="1" applyProtection="1">
      <alignment vertical="top" wrapText="1"/>
    </xf>
    <xf numFmtId="0" fontId="4" fillId="0" borderId="68" xfId="0" applyFont="1" applyFill="1" applyBorder="1" applyAlignment="1" applyProtection="1">
      <alignment vertical="top" wrapText="1"/>
    </xf>
    <xf numFmtId="0" fontId="8" fillId="0" borderId="69" xfId="5" applyNumberFormat="1" applyFont="1" applyFill="1" applyBorder="1" applyAlignment="1" applyProtection="1">
      <alignment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wrapText="1"/>
    </xf>
    <xf numFmtId="0" fontId="10" fillId="0" borderId="73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8" fillId="0" borderId="69" xfId="5" applyNumberFormat="1" applyFont="1" applyFill="1" applyBorder="1" applyAlignment="1" applyProtection="1">
      <alignment horizontal="center" vertical="center" wrapText="1"/>
    </xf>
    <xf numFmtId="0" fontId="8" fillId="3" borderId="77" xfId="0" applyFont="1" applyFill="1" applyBorder="1" applyAlignment="1">
      <alignment horizontal="center"/>
    </xf>
    <xf numFmtId="0" fontId="8" fillId="3" borderId="78" xfId="0" applyFont="1" applyFill="1" applyBorder="1" applyAlignment="1">
      <alignment horizontal="center"/>
    </xf>
    <xf numFmtId="0" fontId="10" fillId="0" borderId="79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8" fillId="3" borderId="81" xfId="0" applyFont="1" applyFill="1" applyBorder="1" applyAlignment="1">
      <alignment horizontal="center"/>
    </xf>
    <xf numFmtId="0" fontId="8" fillId="0" borderId="82" xfId="0" applyFont="1" applyFill="1" applyBorder="1" applyAlignment="1">
      <alignment vertical="center" wrapText="1"/>
    </xf>
    <xf numFmtId="0" fontId="10" fillId="0" borderId="82" xfId="5" applyNumberFormat="1" applyFont="1" applyFill="1" applyBorder="1" applyAlignment="1" applyProtection="1">
      <alignment horizontal="center" wrapText="1"/>
    </xf>
    <xf numFmtId="0" fontId="10" fillId="0" borderId="82" xfId="0" applyFont="1" applyFill="1" applyBorder="1" applyAlignment="1">
      <alignment horizontal="center"/>
    </xf>
    <xf numFmtId="0" fontId="8" fillId="0" borderId="61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5" xfId="0" applyFont="1" applyFill="1" applyBorder="1" applyAlignment="1"/>
    <xf numFmtId="0" fontId="8" fillId="0" borderId="69" xfId="0" applyFont="1" applyFill="1" applyBorder="1" applyAlignment="1"/>
    <xf numFmtId="0" fontId="11" fillId="0" borderId="61" xfId="0" applyFont="1" applyBorder="1"/>
    <xf numFmtId="0" fontId="11" fillId="0" borderId="57" xfId="0" applyFont="1" applyBorder="1"/>
    <xf numFmtId="0" fontId="8" fillId="3" borderId="83" xfId="0" applyFont="1" applyFill="1" applyBorder="1" applyAlignment="1">
      <alignment horizontal="center"/>
    </xf>
    <xf numFmtId="0" fontId="8" fillId="3" borderId="84" xfId="0" applyFont="1" applyFill="1" applyBorder="1" applyAlignment="1">
      <alignment horizontal="center"/>
    </xf>
    <xf numFmtId="0" fontId="8" fillId="0" borderId="69" xfId="0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center"/>
    </xf>
    <xf numFmtId="0" fontId="11" fillId="0" borderId="86" xfId="0" applyFont="1" applyBorder="1"/>
    <xf numFmtId="0" fontId="11" fillId="0" borderId="87" xfId="0" applyFont="1" applyBorder="1"/>
    <xf numFmtId="0" fontId="3" fillId="0" borderId="87" xfId="0" applyFont="1" applyBorder="1"/>
    <xf numFmtId="0" fontId="3" fillId="0" borderId="88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19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2" fillId="0" borderId="4" xfId="3" applyNumberFormat="1" applyBorder="1" applyAlignment="1">
      <alignment horizontal="center"/>
    </xf>
    <xf numFmtId="3" fontId="16" fillId="0" borderId="4" xfId="3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0" fillId="0" borderId="0" xfId="6"/>
    <xf numFmtId="0" fontId="21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6" borderId="35" xfId="0" applyFont="1" applyFill="1" applyBorder="1" applyAlignment="1">
      <alignment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44" xfId="0" applyFont="1" applyFill="1" applyBorder="1" applyAlignment="1">
      <alignment horizontal="center"/>
    </xf>
    <xf numFmtId="0" fontId="8" fillId="6" borderId="47" xfId="0" applyFont="1" applyFill="1" applyBorder="1" applyAlignment="1">
      <alignment horizontal="center"/>
    </xf>
    <xf numFmtId="0" fontId="8" fillId="6" borderId="32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07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1" applyFont="1" applyFill="1" applyBorder="1" applyAlignment="1">
      <alignment horizontal="center"/>
    </xf>
    <xf numFmtId="0" fontId="8" fillId="6" borderId="48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08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13" fillId="0" borderId="54" xfId="2" applyFont="1" applyFill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9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91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90" xfId="0" applyFont="1" applyFill="1" applyBorder="1" applyAlignment="1" applyProtection="1">
      <alignment horizontal="center" vertical="center" wrapText="1"/>
    </xf>
    <xf numFmtId="0" fontId="8" fillId="0" borderId="89" xfId="0" applyFont="1" applyFill="1" applyBorder="1" applyAlignment="1">
      <alignment horizontal="center" vertical="center" wrapText="1"/>
    </xf>
    <xf numFmtId="0" fontId="7" fillId="3" borderId="62" xfId="0" applyFont="1" applyFill="1" applyBorder="1" applyAlignment="1" applyProtection="1">
      <alignment horizont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9" xfId="0" applyFont="1" applyFill="1" applyBorder="1" applyAlignment="1" applyProtection="1">
      <alignment horizontal="center" vertical="center" wrapText="1"/>
    </xf>
    <xf numFmtId="0" fontId="7" fillId="3" borderId="56" xfId="0" applyFont="1" applyFill="1" applyBorder="1" applyAlignment="1" applyProtection="1">
      <alignment horizontal="center" vertical="center" wrapText="1"/>
    </xf>
    <xf numFmtId="0" fontId="5" fillId="3" borderId="63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10" fillId="0" borderId="69" xfId="5" applyNumberFormat="1" applyFont="1" applyFill="1" applyBorder="1" applyAlignment="1" applyProtection="1">
      <alignment horizontal="center" vertical="center" wrapText="1"/>
    </xf>
    <xf numFmtId="0" fontId="10" fillId="0" borderId="67" xfId="0" applyFont="1" applyFill="1" applyBorder="1" applyAlignment="1">
      <alignment horizontal="center" vertical="center" wrapText="1"/>
    </xf>
    <xf numFmtId="0" fontId="10" fillId="0" borderId="75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 wrapText="1"/>
    </xf>
    <xf numFmtId="0" fontId="7" fillId="3" borderId="106" xfId="0" applyFont="1" applyFill="1" applyBorder="1" applyAlignment="1" applyProtection="1">
      <alignment horizontal="center" wrapText="1"/>
    </xf>
    <xf numFmtId="0" fontId="5" fillId="3" borderId="102" xfId="0" applyFont="1" applyFill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 wrapText="1"/>
    </xf>
    <xf numFmtId="0" fontId="5" fillId="3" borderId="68" xfId="0" applyFont="1" applyFill="1" applyBorder="1" applyAlignment="1" applyProtection="1">
      <alignment horizontal="center" vertical="center" wrapText="1"/>
    </xf>
    <xf numFmtId="0" fontId="5" fillId="3" borderId="101" xfId="0" applyFont="1" applyFill="1" applyBorder="1" applyAlignment="1" applyProtection="1">
      <alignment horizontal="center" vertical="center" wrapText="1"/>
    </xf>
    <xf numFmtId="0" fontId="8" fillId="0" borderId="100" xfId="0" applyFont="1" applyFill="1" applyBorder="1" applyAlignment="1">
      <alignment horizontal="center" vertical="center" wrapText="1"/>
    </xf>
    <xf numFmtId="0" fontId="8" fillId="0" borderId="99" xfId="0" applyFont="1" applyFill="1" applyBorder="1" applyAlignment="1">
      <alignment horizontal="center" vertical="center" wrapText="1"/>
    </xf>
    <xf numFmtId="0" fontId="10" fillId="0" borderId="74" xfId="5" applyNumberFormat="1" applyFont="1" applyFill="1" applyBorder="1" applyAlignment="1" applyProtection="1">
      <alignment horizontal="center" vertical="center" wrapText="1"/>
    </xf>
    <xf numFmtId="0" fontId="10" fillId="0" borderId="70" xfId="5" applyNumberFormat="1" applyFont="1" applyFill="1" applyBorder="1" applyAlignment="1" applyProtection="1">
      <alignment horizontal="center" vertical="center" wrapText="1"/>
    </xf>
    <xf numFmtId="0" fontId="10" fillId="0" borderId="94" xfId="5" applyNumberFormat="1" applyFont="1" applyFill="1" applyBorder="1" applyAlignment="1" applyProtection="1">
      <alignment horizontal="center" vertical="center" wrapText="1"/>
    </xf>
    <xf numFmtId="0" fontId="10" fillId="0" borderId="96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97" xfId="5" applyNumberFormat="1" applyFont="1" applyFill="1" applyBorder="1" applyAlignment="1" applyProtection="1">
      <alignment horizontal="center" vertical="center" wrapText="1"/>
    </xf>
    <xf numFmtId="0" fontId="10" fillId="0" borderId="80" xfId="5" applyNumberFormat="1" applyFont="1" applyFill="1" applyBorder="1" applyAlignment="1" applyProtection="1">
      <alignment horizontal="center" vertical="center" wrapText="1"/>
    </xf>
    <xf numFmtId="0" fontId="10" fillId="0" borderId="98" xfId="5" applyNumberFormat="1" applyFont="1" applyFill="1" applyBorder="1" applyAlignment="1" applyProtection="1">
      <alignment horizontal="center" vertical="center" wrapText="1"/>
    </xf>
    <xf numFmtId="0" fontId="10" fillId="0" borderId="79" xfId="5" applyNumberFormat="1" applyFont="1" applyFill="1" applyBorder="1" applyAlignment="1" applyProtection="1">
      <alignment horizontal="center" vertical="center" wrapText="1"/>
    </xf>
    <xf numFmtId="0" fontId="10" fillId="0" borderId="95" xfId="0" applyFont="1" applyFill="1" applyBorder="1" applyAlignment="1">
      <alignment horizontal="center" vertical="center" wrapText="1"/>
    </xf>
    <xf numFmtId="0" fontId="10" fillId="0" borderId="80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5" fillId="3" borderId="106" xfId="0" applyFont="1" applyFill="1" applyBorder="1" applyAlignment="1" applyProtection="1">
      <alignment horizontal="center" vertical="center" wrapText="1"/>
    </xf>
    <xf numFmtId="0" fontId="6" fillId="3" borderId="103" xfId="0" applyFont="1" applyFill="1" applyBorder="1" applyAlignment="1" applyProtection="1">
      <alignment horizontal="center" vertical="center" wrapText="1"/>
    </xf>
    <xf numFmtId="0" fontId="6" fillId="3" borderId="104" xfId="0" applyFont="1" applyFill="1" applyBorder="1" applyAlignment="1" applyProtection="1">
      <alignment horizontal="center" vertical="center" wrapText="1"/>
    </xf>
    <xf numFmtId="0" fontId="6" fillId="3" borderId="105" xfId="0" applyFont="1" applyFill="1" applyBorder="1" applyAlignment="1" applyProtection="1">
      <alignment horizontal="center" vertical="center" wrapText="1"/>
    </xf>
  </cellXfs>
  <cellStyles count="11">
    <cellStyle name="Excel_BuiltIn_Έμφαση2" xfId="5" xr:uid="{00000000-0005-0000-0000-000000000000}"/>
    <cellStyle name="norm1" xfId="7" xr:uid="{00000000-0005-0000-0000-000001000000}"/>
    <cellStyle name="Βασικό_Βιβλίο ΘΕΣΕΩΝ" xfId="2" xr:uid="{00000000-0005-0000-0000-000002000000}"/>
    <cellStyle name="Βασικό_ΚΑΤΑΝΟΜΗ  Ν ΘΕΣΕΩΝ 3900" xfId="3" xr:uid="{00000000-0005-0000-0000-000003000000}"/>
    <cellStyle name="Έμφαση2" xfId="1" builtinId="33"/>
    <cellStyle name="Κανονικό" xfId="0" builtinId="0"/>
    <cellStyle name="Κανονικό 2" xfId="8" xr:uid="{00000000-0005-0000-0000-000006000000}"/>
    <cellStyle name="Κανονικό 3" xfId="9" xr:uid="{00000000-0005-0000-0000-000007000000}"/>
    <cellStyle name="Κανονικό 4" xfId="6" xr:uid="{00000000-0005-0000-0000-000008000000}"/>
    <cellStyle name="Νόμισμα 2" xfId="10" xr:uid="{00000000-0005-0000-0000-000009000000}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171450</xdr:rowOff>
        </xdr:from>
        <xdr:to>
          <xdr:col>0</xdr:col>
          <xdr:colOff>6438900</xdr:colOff>
          <xdr:row>21</xdr:row>
          <xdr:rowOff>342900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A87666D-F7BF-489B-8527-BB05D6621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24"/>
  <sheetViews>
    <sheetView view="pageBreakPreview" zoomScale="75" zoomScaleNormal="47" zoomScaleSheetLayoutView="75" workbookViewId="0">
      <selection activeCell="A11" sqref="A11"/>
    </sheetView>
  </sheetViews>
  <sheetFormatPr defaultRowHeight="12.75" x14ac:dyDescent="0.2"/>
  <cols>
    <col min="1" max="1" width="97.28515625" style="126" customWidth="1"/>
    <col min="2" max="256" width="9.140625" style="126"/>
    <col min="257" max="257" width="97.28515625" style="126" customWidth="1"/>
    <col min="258" max="512" width="9.140625" style="126"/>
    <col min="513" max="513" width="97.28515625" style="126" customWidth="1"/>
    <col min="514" max="768" width="9.140625" style="126"/>
    <col min="769" max="769" width="97.28515625" style="126" customWidth="1"/>
    <col min="770" max="1024" width="9.140625" style="126"/>
    <col min="1025" max="1025" width="97.28515625" style="126" customWidth="1"/>
    <col min="1026" max="1280" width="9.140625" style="126"/>
    <col min="1281" max="1281" width="97.28515625" style="126" customWidth="1"/>
    <col min="1282" max="1536" width="9.140625" style="126"/>
    <col min="1537" max="1537" width="97.28515625" style="126" customWidth="1"/>
    <col min="1538" max="1792" width="9.140625" style="126"/>
    <col min="1793" max="1793" width="97.28515625" style="126" customWidth="1"/>
    <col min="1794" max="2048" width="9.140625" style="126"/>
    <col min="2049" max="2049" width="97.28515625" style="126" customWidth="1"/>
    <col min="2050" max="2304" width="9.140625" style="126"/>
    <col min="2305" max="2305" width="97.28515625" style="126" customWidth="1"/>
    <col min="2306" max="2560" width="9.140625" style="126"/>
    <col min="2561" max="2561" width="97.28515625" style="126" customWidth="1"/>
    <col min="2562" max="2816" width="9.140625" style="126"/>
    <col min="2817" max="2817" width="97.28515625" style="126" customWidth="1"/>
    <col min="2818" max="3072" width="9.140625" style="126"/>
    <col min="3073" max="3073" width="97.28515625" style="126" customWidth="1"/>
    <col min="3074" max="3328" width="9.140625" style="126"/>
    <col min="3329" max="3329" width="97.28515625" style="126" customWidth="1"/>
    <col min="3330" max="3584" width="9.140625" style="126"/>
    <col min="3585" max="3585" width="97.28515625" style="126" customWidth="1"/>
    <col min="3586" max="3840" width="9.140625" style="126"/>
    <col min="3841" max="3841" width="97.28515625" style="126" customWidth="1"/>
    <col min="3842" max="4096" width="9.140625" style="126"/>
    <col min="4097" max="4097" width="97.28515625" style="126" customWidth="1"/>
    <col min="4098" max="4352" width="9.140625" style="126"/>
    <col min="4353" max="4353" width="97.28515625" style="126" customWidth="1"/>
    <col min="4354" max="4608" width="9.140625" style="126"/>
    <col min="4609" max="4609" width="97.28515625" style="126" customWidth="1"/>
    <col min="4610" max="4864" width="9.140625" style="126"/>
    <col min="4865" max="4865" width="97.28515625" style="126" customWidth="1"/>
    <col min="4866" max="5120" width="9.140625" style="126"/>
    <col min="5121" max="5121" width="97.28515625" style="126" customWidth="1"/>
    <col min="5122" max="5376" width="9.140625" style="126"/>
    <col min="5377" max="5377" width="97.28515625" style="126" customWidth="1"/>
    <col min="5378" max="5632" width="9.140625" style="126"/>
    <col min="5633" max="5633" width="97.28515625" style="126" customWidth="1"/>
    <col min="5634" max="5888" width="9.140625" style="126"/>
    <col min="5889" max="5889" width="97.28515625" style="126" customWidth="1"/>
    <col min="5890" max="6144" width="9.140625" style="126"/>
    <col min="6145" max="6145" width="97.28515625" style="126" customWidth="1"/>
    <col min="6146" max="6400" width="9.140625" style="126"/>
    <col min="6401" max="6401" width="97.28515625" style="126" customWidth="1"/>
    <col min="6402" max="6656" width="9.140625" style="126"/>
    <col min="6657" max="6657" width="97.28515625" style="126" customWidth="1"/>
    <col min="6658" max="6912" width="9.140625" style="126"/>
    <col min="6913" max="6913" width="97.28515625" style="126" customWidth="1"/>
    <col min="6914" max="7168" width="9.140625" style="126"/>
    <col min="7169" max="7169" width="97.28515625" style="126" customWidth="1"/>
    <col min="7170" max="7424" width="9.140625" style="126"/>
    <col min="7425" max="7425" width="97.28515625" style="126" customWidth="1"/>
    <col min="7426" max="7680" width="9.140625" style="126"/>
    <col min="7681" max="7681" width="97.28515625" style="126" customWidth="1"/>
    <col min="7682" max="7936" width="9.140625" style="126"/>
    <col min="7937" max="7937" width="97.28515625" style="126" customWidth="1"/>
    <col min="7938" max="8192" width="9.140625" style="126"/>
    <col min="8193" max="8193" width="97.28515625" style="126" customWidth="1"/>
    <col min="8194" max="8448" width="9.140625" style="126"/>
    <col min="8449" max="8449" width="97.28515625" style="126" customWidth="1"/>
    <col min="8450" max="8704" width="9.140625" style="126"/>
    <col min="8705" max="8705" width="97.28515625" style="126" customWidth="1"/>
    <col min="8706" max="8960" width="9.140625" style="126"/>
    <col min="8961" max="8961" width="97.28515625" style="126" customWidth="1"/>
    <col min="8962" max="9216" width="9.140625" style="126"/>
    <col min="9217" max="9217" width="97.28515625" style="126" customWidth="1"/>
    <col min="9218" max="9472" width="9.140625" style="126"/>
    <col min="9473" max="9473" width="97.28515625" style="126" customWidth="1"/>
    <col min="9474" max="9728" width="9.140625" style="126"/>
    <col min="9729" max="9729" width="97.28515625" style="126" customWidth="1"/>
    <col min="9730" max="9984" width="9.140625" style="126"/>
    <col min="9985" max="9985" width="97.28515625" style="126" customWidth="1"/>
    <col min="9986" max="10240" width="9.140625" style="126"/>
    <col min="10241" max="10241" width="97.28515625" style="126" customWidth="1"/>
    <col min="10242" max="10496" width="9.140625" style="126"/>
    <col min="10497" max="10497" width="97.28515625" style="126" customWidth="1"/>
    <col min="10498" max="10752" width="9.140625" style="126"/>
    <col min="10753" max="10753" width="97.28515625" style="126" customWidth="1"/>
    <col min="10754" max="11008" width="9.140625" style="126"/>
    <col min="11009" max="11009" width="97.28515625" style="126" customWidth="1"/>
    <col min="11010" max="11264" width="9.140625" style="126"/>
    <col min="11265" max="11265" width="97.28515625" style="126" customWidth="1"/>
    <col min="11266" max="11520" width="9.140625" style="126"/>
    <col min="11521" max="11521" width="97.28515625" style="126" customWidth="1"/>
    <col min="11522" max="11776" width="9.140625" style="126"/>
    <col min="11777" max="11777" width="97.28515625" style="126" customWidth="1"/>
    <col min="11778" max="12032" width="9.140625" style="126"/>
    <col min="12033" max="12033" width="97.28515625" style="126" customWidth="1"/>
    <col min="12034" max="12288" width="9.140625" style="126"/>
    <col min="12289" max="12289" width="97.28515625" style="126" customWidth="1"/>
    <col min="12290" max="12544" width="9.140625" style="126"/>
    <col min="12545" max="12545" width="97.28515625" style="126" customWidth="1"/>
    <col min="12546" max="12800" width="9.140625" style="126"/>
    <col min="12801" max="12801" width="97.28515625" style="126" customWidth="1"/>
    <col min="12802" max="13056" width="9.140625" style="126"/>
    <col min="13057" max="13057" width="97.28515625" style="126" customWidth="1"/>
    <col min="13058" max="13312" width="9.140625" style="126"/>
    <col min="13313" max="13313" width="97.28515625" style="126" customWidth="1"/>
    <col min="13314" max="13568" width="9.140625" style="126"/>
    <col min="13569" max="13569" width="97.28515625" style="126" customWidth="1"/>
    <col min="13570" max="13824" width="9.140625" style="126"/>
    <col min="13825" max="13825" width="97.28515625" style="126" customWidth="1"/>
    <col min="13826" max="14080" width="9.140625" style="126"/>
    <col min="14081" max="14081" width="97.28515625" style="126" customWidth="1"/>
    <col min="14082" max="14336" width="9.140625" style="126"/>
    <col min="14337" max="14337" width="97.28515625" style="126" customWidth="1"/>
    <col min="14338" max="14592" width="9.140625" style="126"/>
    <col min="14593" max="14593" width="97.28515625" style="126" customWidth="1"/>
    <col min="14594" max="14848" width="9.140625" style="126"/>
    <col min="14849" max="14849" width="97.28515625" style="126" customWidth="1"/>
    <col min="14850" max="15104" width="9.140625" style="126"/>
    <col min="15105" max="15105" width="97.28515625" style="126" customWidth="1"/>
    <col min="15106" max="15360" width="9.140625" style="126"/>
    <col min="15361" max="15361" width="97.28515625" style="126" customWidth="1"/>
    <col min="15362" max="15616" width="9.140625" style="126"/>
    <col min="15617" max="15617" width="97.28515625" style="126" customWidth="1"/>
    <col min="15618" max="15872" width="9.140625" style="126"/>
    <col min="15873" max="15873" width="97.28515625" style="126" customWidth="1"/>
    <col min="15874" max="16128" width="9.140625" style="126"/>
    <col min="16129" max="16129" width="97.28515625" style="126" customWidth="1"/>
    <col min="16130" max="16384" width="9.140625" style="126"/>
  </cols>
  <sheetData>
    <row r="1" spans="1:2" ht="22.5" x14ac:dyDescent="0.3">
      <c r="A1" s="127" t="s">
        <v>68</v>
      </c>
    </row>
    <row r="2" spans="1:2" ht="22.5" x14ac:dyDescent="0.3">
      <c r="A2" s="127" t="s">
        <v>69</v>
      </c>
    </row>
    <row r="3" spans="1:2" ht="22.5" x14ac:dyDescent="0.3">
      <c r="A3" s="127" t="s">
        <v>70</v>
      </c>
    </row>
    <row r="4" spans="1:2" ht="25.5" x14ac:dyDescent="0.35">
      <c r="A4" s="127" t="s">
        <v>71</v>
      </c>
      <c r="B4" s="128"/>
    </row>
    <row r="5" spans="1:2" ht="30" x14ac:dyDescent="0.4">
      <c r="A5" s="127"/>
      <c r="B5" s="129"/>
    </row>
    <row r="6" spans="1:2" ht="65.45" customHeight="1" x14ac:dyDescent="0.35">
      <c r="A6" s="128"/>
    </row>
    <row r="7" spans="1:2" ht="34.5" x14ac:dyDescent="0.45">
      <c r="A7" s="130" t="s">
        <v>72</v>
      </c>
      <c r="B7" s="128"/>
    </row>
    <row r="8" spans="1:2" ht="25.5" x14ac:dyDescent="0.35">
      <c r="A8" s="128" t="s">
        <v>73</v>
      </c>
      <c r="B8" s="128"/>
    </row>
    <row r="9" spans="1:2" ht="30" x14ac:dyDescent="0.4">
      <c r="A9" s="131" t="s">
        <v>74</v>
      </c>
      <c r="B9" s="127"/>
    </row>
    <row r="10" spans="1:2" ht="25.5" x14ac:dyDescent="0.35">
      <c r="A10" s="128" t="s">
        <v>130</v>
      </c>
      <c r="B10" s="127"/>
    </row>
    <row r="11" spans="1:2" ht="25.5" x14ac:dyDescent="0.35">
      <c r="A11" s="128"/>
      <c r="B11" s="132"/>
    </row>
    <row r="12" spans="1:2" ht="25.5" x14ac:dyDescent="0.35">
      <c r="A12" s="128"/>
      <c r="B12" s="133"/>
    </row>
    <row r="13" spans="1:2" ht="15.75" x14ac:dyDescent="0.25">
      <c r="B13" s="133"/>
    </row>
    <row r="14" spans="1:2" ht="25.5" x14ac:dyDescent="0.35">
      <c r="A14" s="128"/>
    </row>
    <row r="15" spans="1:2" ht="25.5" x14ac:dyDescent="0.35">
      <c r="A15" s="128"/>
    </row>
    <row r="16" spans="1:2" ht="22.5" x14ac:dyDescent="0.3">
      <c r="A16" s="127"/>
    </row>
    <row r="17" spans="1:1" ht="22.5" x14ac:dyDescent="0.3">
      <c r="A17" s="127" t="s">
        <v>75</v>
      </c>
    </row>
    <row r="18" spans="1:1" ht="18.75" x14ac:dyDescent="0.3">
      <c r="A18" s="132" t="s">
        <v>76</v>
      </c>
    </row>
    <row r="19" spans="1:1" ht="15.75" x14ac:dyDescent="0.25">
      <c r="A19" s="133" t="s">
        <v>77</v>
      </c>
    </row>
    <row r="20" spans="1:1" ht="15.75" x14ac:dyDescent="0.25">
      <c r="A20" s="133"/>
    </row>
    <row r="21" spans="1:1" ht="61.15" customHeight="1" x14ac:dyDescent="0.2"/>
    <row r="22" spans="1:1" ht="85.9" customHeight="1" x14ac:dyDescent="0.3">
      <c r="A22" s="127"/>
    </row>
    <row r="23" spans="1:1" ht="18.75" x14ac:dyDescent="0.3">
      <c r="A23" s="132"/>
    </row>
    <row r="24" spans="1:1" ht="15.75" x14ac:dyDescent="0.25">
      <c r="A24" s="133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200025</xdr:colOff>
                <xdr:row>14</xdr:row>
                <xdr:rowOff>171450</xdr:rowOff>
              </from>
              <to>
                <xdr:col>0</xdr:col>
                <xdr:colOff>6438900</xdr:colOff>
                <xdr:row>21</xdr:row>
                <xdr:rowOff>342900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98" zoomScaleNormal="100" zoomScaleSheetLayoutView="98" workbookViewId="0">
      <selection activeCell="D2" sqref="D2"/>
    </sheetView>
  </sheetViews>
  <sheetFormatPr defaultRowHeight="14.25" x14ac:dyDescent="0.2"/>
  <cols>
    <col min="1" max="1" width="6" style="70" customWidth="1"/>
    <col min="2" max="2" width="27.28515625" style="70" customWidth="1"/>
    <col min="3" max="3" width="6.85546875" style="124" customWidth="1"/>
    <col min="4" max="4" width="33.28515625" style="70" customWidth="1"/>
    <col min="5" max="256" width="9.140625" style="70"/>
    <col min="257" max="257" width="6" style="70" customWidth="1"/>
    <col min="258" max="258" width="33.28515625" style="70" customWidth="1"/>
    <col min="259" max="259" width="5" style="70" customWidth="1"/>
    <col min="260" max="260" width="39.140625" style="70" customWidth="1"/>
    <col min="261" max="512" width="9.140625" style="70"/>
    <col min="513" max="513" width="6" style="70" customWidth="1"/>
    <col min="514" max="514" width="33.28515625" style="70" customWidth="1"/>
    <col min="515" max="515" width="5" style="70" customWidth="1"/>
    <col min="516" max="516" width="39.140625" style="70" customWidth="1"/>
    <col min="517" max="768" width="9.140625" style="70"/>
    <col min="769" max="769" width="6" style="70" customWidth="1"/>
    <col min="770" max="770" width="33.28515625" style="70" customWidth="1"/>
    <col min="771" max="771" width="5" style="70" customWidth="1"/>
    <col min="772" max="772" width="39.140625" style="70" customWidth="1"/>
    <col min="773" max="1024" width="9.140625" style="70"/>
    <col min="1025" max="1025" width="6" style="70" customWidth="1"/>
    <col min="1026" max="1026" width="33.28515625" style="70" customWidth="1"/>
    <col min="1027" max="1027" width="5" style="70" customWidth="1"/>
    <col min="1028" max="1028" width="39.140625" style="70" customWidth="1"/>
    <col min="1029" max="1280" width="9.140625" style="70"/>
    <col min="1281" max="1281" width="6" style="70" customWidth="1"/>
    <col min="1282" max="1282" width="33.28515625" style="70" customWidth="1"/>
    <col min="1283" max="1283" width="5" style="70" customWidth="1"/>
    <col min="1284" max="1284" width="39.140625" style="70" customWidth="1"/>
    <col min="1285" max="1536" width="9.140625" style="70"/>
    <col min="1537" max="1537" width="6" style="70" customWidth="1"/>
    <col min="1538" max="1538" width="33.28515625" style="70" customWidth="1"/>
    <col min="1539" max="1539" width="5" style="70" customWidth="1"/>
    <col min="1540" max="1540" width="39.140625" style="70" customWidth="1"/>
    <col min="1541" max="1792" width="9.140625" style="70"/>
    <col min="1793" max="1793" width="6" style="70" customWidth="1"/>
    <col min="1794" max="1794" width="33.28515625" style="70" customWidth="1"/>
    <col min="1795" max="1795" width="5" style="70" customWidth="1"/>
    <col min="1796" max="1796" width="39.140625" style="70" customWidth="1"/>
    <col min="1797" max="2048" width="9.140625" style="70"/>
    <col min="2049" max="2049" width="6" style="70" customWidth="1"/>
    <col min="2050" max="2050" width="33.28515625" style="70" customWidth="1"/>
    <col min="2051" max="2051" width="5" style="70" customWidth="1"/>
    <col min="2052" max="2052" width="39.140625" style="70" customWidth="1"/>
    <col min="2053" max="2304" width="9.140625" style="70"/>
    <col min="2305" max="2305" width="6" style="70" customWidth="1"/>
    <col min="2306" max="2306" width="33.28515625" style="70" customWidth="1"/>
    <col min="2307" max="2307" width="5" style="70" customWidth="1"/>
    <col min="2308" max="2308" width="39.140625" style="70" customWidth="1"/>
    <col min="2309" max="2560" width="9.140625" style="70"/>
    <col min="2561" max="2561" width="6" style="70" customWidth="1"/>
    <col min="2562" max="2562" width="33.28515625" style="70" customWidth="1"/>
    <col min="2563" max="2563" width="5" style="70" customWidth="1"/>
    <col min="2564" max="2564" width="39.140625" style="70" customWidth="1"/>
    <col min="2565" max="2816" width="9.140625" style="70"/>
    <col min="2817" max="2817" width="6" style="70" customWidth="1"/>
    <col min="2818" max="2818" width="33.28515625" style="70" customWidth="1"/>
    <col min="2819" max="2819" width="5" style="70" customWidth="1"/>
    <col min="2820" max="2820" width="39.140625" style="70" customWidth="1"/>
    <col min="2821" max="3072" width="9.140625" style="70"/>
    <col min="3073" max="3073" width="6" style="70" customWidth="1"/>
    <col min="3074" max="3074" width="33.28515625" style="70" customWidth="1"/>
    <col min="3075" max="3075" width="5" style="70" customWidth="1"/>
    <col min="3076" max="3076" width="39.140625" style="70" customWidth="1"/>
    <col min="3077" max="3328" width="9.140625" style="70"/>
    <col min="3329" max="3329" width="6" style="70" customWidth="1"/>
    <col min="3330" max="3330" width="33.28515625" style="70" customWidth="1"/>
    <col min="3331" max="3331" width="5" style="70" customWidth="1"/>
    <col min="3332" max="3332" width="39.140625" style="70" customWidth="1"/>
    <col min="3333" max="3584" width="9.140625" style="70"/>
    <col min="3585" max="3585" width="6" style="70" customWidth="1"/>
    <col min="3586" max="3586" width="33.28515625" style="70" customWidth="1"/>
    <col min="3587" max="3587" width="5" style="70" customWidth="1"/>
    <col min="3588" max="3588" width="39.140625" style="70" customWidth="1"/>
    <col min="3589" max="3840" width="9.140625" style="70"/>
    <col min="3841" max="3841" width="6" style="70" customWidth="1"/>
    <col min="3842" max="3842" width="33.28515625" style="70" customWidth="1"/>
    <col min="3843" max="3843" width="5" style="70" customWidth="1"/>
    <col min="3844" max="3844" width="39.140625" style="70" customWidth="1"/>
    <col min="3845" max="4096" width="9.140625" style="70"/>
    <col min="4097" max="4097" width="6" style="70" customWidth="1"/>
    <col min="4098" max="4098" width="33.28515625" style="70" customWidth="1"/>
    <col min="4099" max="4099" width="5" style="70" customWidth="1"/>
    <col min="4100" max="4100" width="39.140625" style="70" customWidth="1"/>
    <col min="4101" max="4352" width="9.140625" style="70"/>
    <col min="4353" max="4353" width="6" style="70" customWidth="1"/>
    <col min="4354" max="4354" width="33.28515625" style="70" customWidth="1"/>
    <col min="4355" max="4355" width="5" style="70" customWidth="1"/>
    <col min="4356" max="4356" width="39.140625" style="70" customWidth="1"/>
    <col min="4357" max="4608" width="9.140625" style="70"/>
    <col min="4609" max="4609" width="6" style="70" customWidth="1"/>
    <col min="4610" max="4610" width="33.28515625" style="70" customWidth="1"/>
    <col min="4611" max="4611" width="5" style="70" customWidth="1"/>
    <col min="4612" max="4612" width="39.140625" style="70" customWidth="1"/>
    <col min="4613" max="4864" width="9.140625" style="70"/>
    <col min="4865" max="4865" width="6" style="70" customWidth="1"/>
    <col min="4866" max="4866" width="33.28515625" style="70" customWidth="1"/>
    <col min="4867" max="4867" width="5" style="70" customWidth="1"/>
    <col min="4868" max="4868" width="39.140625" style="70" customWidth="1"/>
    <col min="4869" max="5120" width="9.140625" style="70"/>
    <col min="5121" max="5121" width="6" style="70" customWidth="1"/>
    <col min="5122" max="5122" width="33.28515625" style="70" customWidth="1"/>
    <col min="5123" max="5123" width="5" style="70" customWidth="1"/>
    <col min="5124" max="5124" width="39.140625" style="70" customWidth="1"/>
    <col min="5125" max="5376" width="9.140625" style="70"/>
    <col min="5377" max="5377" width="6" style="70" customWidth="1"/>
    <col min="5378" max="5378" width="33.28515625" style="70" customWidth="1"/>
    <col min="5379" max="5379" width="5" style="70" customWidth="1"/>
    <col min="5380" max="5380" width="39.140625" style="70" customWidth="1"/>
    <col min="5381" max="5632" width="9.140625" style="70"/>
    <col min="5633" max="5633" width="6" style="70" customWidth="1"/>
    <col min="5634" max="5634" width="33.28515625" style="70" customWidth="1"/>
    <col min="5635" max="5635" width="5" style="70" customWidth="1"/>
    <col min="5636" max="5636" width="39.140625" style="70" customWidth="1"/>
    <col min="5637" max="5888" width="9.140625" style="70"/>
    <col min="5889" max="5889" width="6" style="70" customWidth="1"/>
    <col min="5890" max="5890" width="33.28515625" style="70" customWidth="1"/>
    <col min="5891" max="5891" width="5" style="70" customWidth="1"/>
    <col min="5892" max="5892" width="39.140625" style="70" customWidth="1"/>
    <col min="5893" max="6144" width="9.140625" style="70"/>
    <col min="6145" max="6145" width="6" style="70" customWidth="1"/>
    <col min="6146" max="6146" width="33.28515625" style="70" customWidth="1"/>
    <col min="6147" max="6147" width="5" style="70" customWidth="1"/>
    <col min="6148" max="6148" width="39.140625" style="70" customWidth="1"/>
    <col min="6149" max="6400" width="9.140625" style="70"/>
    <col min="6401" max="6401" width="6" style="70" customWidth="1"/>
    <col min="6402" max="6402" width="33.28515625" style="70" customWidth="1"/>
    <col min="6403" max="6403" width="5" style="70" customWidth="1"/>
    <col min="6404" max="6404" width="39.140625" style="70" customWidth="1"/>
    <col min="6405" max="6656" width="9.140625" style="70"/>
    <col min="6657" max="6657" width="6" style="70" customWidth="1"/>
    <col min="6658" max="6658" width="33.28515625" style="70" customWidth="1"/>
    <col min="6659" max="6659" width="5" style="70" customWidth="1"/>
    <col min="6660" max="6660" width="39.140625" style="70" customWidth="1"/>
    <col min="6661" max="6912" width="9.140625" style="70"/>
    <col min="6913" max="6913" width="6" style="70" customWidth="1"/>
    <col min="6914" max="6914" width="33.28515625" style="70" customWidth="1"/>
    <col min="6915" max="6915" width="5" style="70" customWidth="1"/>
    <col min="6916" max="6916" width="39.140625" style="70" customWidth="1"/>
    <col min="6917" max="7168" width="9.140625" style="70"/>
    <col min="7169" max="7169" width="6" style="70" customWidth="1"/>
    <col min="7170" max="7170" width="33.28515625" style="70" customWidth="1"/>
    <col min="7171" max="7171" width="5" style="70" customWidth="1"/>
    <col min="7172" max="7172" width="39.140625" style="70" customWidth="1"/>
    <col min="7173" max="7424" width="9.140625" style="70"/>
    <col min="7425" max="7425" width="6" style="70" customWidth="1"/>
    <col min="7426" max="7426" width="33.28515625" style="70" customWidth="1"/>
    <col min="7427" max="7427" width="5" style="70" customWidth="1"/>
    <col min="7428" max="7428" width="39.140625" style="70" customWidth="1"/>
    <col min="7429" max="7680" width="9.140625" style="70"/>
    <col min="7681" max="7681" width="6" style="70" customWidth="1"/>
    <col min="7682" max="7682" width="33.28515625" style="70" customWidth="1"/>
    <col min="7683" max="7683" width="5" style="70" customWidth="1"/>
    <col min="7684" max="7684" width="39.140625" style="70" customWidth="1"/>
    <col min="7685" max="7936" width="9.140625" style="70"/>
    <col min="7937" max="7937" width="6" style="70" customWidth="1"/>
    <col min="7938" max="7938" width="33.28515625" style="70" customWidth="1"/>
    <col min="7939" max="7939" width="5" style="70" customWidth="1"/>
    <col min="7940" max="7940" width="39.140625" style="70" customWidth="1"/>
    <col min="7941" max="8192" width="9.140625" style="70"/>
    <col min="8193" max="8193" width="6" style="70" customWidth="1"/>
    <col min="8194" max="8194" width="33.28515625" style="70" customWidth="1"/>
    <col min="8195" max="8195" width="5" style="70" customWidth="1"/>
    <col min="8196" max="8196" width="39.140625" style="70" customWidth="1"/>
    <col min="8197" max="8448" width="9.140625" style="70"/>
    <col min="8449" max="8449" width="6" style="70" customWidth="1"/>
    <col min="8450" max="8450" width="33.28515625" style="70" customWidth="1"/>
    <col min="8451" max="8451" width="5" style="70" customWidth="1"/>
    <col min="8452" max="8452" width="39.140625" style="70" customWidth="1"/>
    <col min="8453" max="8704" width="9.140625" style="70"/>
    <col min="8705" max="8705" width="6" style="70" customWidth="1"/>
    <col min="8706" max="8706" width="33.28515625" style="70" customWidth="1"/>
    <col min="8707" max="8707" width="5" style="70" customWidth="1"/>
    <col min="8708" max="8708" width="39.140625" style="70" customWidth="1"/>
    <col min="8709" max="8960" width="9.140625" style="70"/>
    <col min="8961" max="8961" width="6" style="70" customWidth="1"/>
    <col min="8962" max="8962" width="33.28515625" style="70" customWidth="1"/>
    <col min="8963" max="8963" width="5" style="70" customWidth="1"/>
    <col min="8964" max="8964" width="39.140625" style="70" customWidth="1"/>
    <col min="8965" max="9216" width="9.140625" style="70"/>
    <col min="9217" max="9217" width="6" style="70" customWidth="1"/>
    <col min="9218" max="9218" width="33.28515625" style="70" customWidth="1"/>
    <col min="9219" max="9219" width="5" style="70" customWidth="1"/>
    <col min="9220" max="9220" width="39.140625" style="70" customWidth="1"/>
    <col min="9221" max="9472" width="9.140625" style="70"/>
    <col min="9473" max="9473" width="6" style="70" customWidth="1"/>
    <col min="9474" max="9474" width="33.28515625" style="70" customWidth="1"/>
    <col min="9475" max="9475" width="5" style="70" customWidth="1"/>
    <col min="9476" max="9476" width="39.140625" style="70" customWidth="1"/>
    <col min="9477" max="9728" width="9.140625" style="70"/>
    <col min="9729" max="9729" width="6" style="70" customWidth="1"/>
    <col min="9730" max="9730" width="33.28515625" style="70" customWidth="1"/>
    <col min="9731" max="9731" width="5" style="70" customWidth="1"/>
    <col min="9732" max="9732" width="39.140625" style="70" customWidth="1"/>
    <col min="9733" max="9984" width="9.140625" style="70"/>
    <col min="9985" max="9985" width="6" style="70" customWidth="1"/>
    <col min="9986" max="9986" width="33.28515625" style="70" customWidth="1"/>
    <col min="9987" max="9987" width="5" style="70" customWidth="1"/>
    <col min="9988" max="9988" width="39.140625" style="70" customWidth="1"/>
    <col min="9989" max="10240" width="9.140625" style="70"/>
    <col min="10241" max="10241" width="6" style="70" customWidth="1"/>
    <col min="10242" max="10242" width="33.28515625" style="70" customWidth="1"/>
    <col min="10243" max="10243" width="5" style="70" customWidth="1"/>
    <col min="10244" max="10244" width="39.140625" style="70" customWidth="1"/>
    <col min="10245" max="10496" width="9.140625" style="70"/>
    <col min="10497" max="10497" width="6" style="70" customWidth="1"/>
    <col min="10498" max="10498" width="33.28515625" style="70" customWidth="1"/>
    <col min="10499" max="10499" width="5" style="70" customWidth="1"/>
    <col min="10500" max="10500" width="39.140625" style="70" customWidth="1"/>
    <col min="10501" max="10752" width="9.140625" style="70"/>
    <col min="10753" max="10753" width="6" style="70" customWidth="1"/>
    <col min="10754" max="10754" width="33.28515625" style="70" customWidth="1"/>
    <col min="10755" max="10755" width="5" style="70" customWidth="1"/>
    <col min="10756" max="10756" width="39.140625" style="70" customWidth="1"/>
    <col min="10757" max="11008" width="9.140625" style="70"/>
    <col min="11009" max="11009" width="6" style="70" customWidth="1"/>
    <col min="11010" max="11010" width="33.28515625" style="70" customWidth="1"/>
    <col min="11011" max="11011" width="5" style="70" customWidth="1"/>
    <col min="11012" max="11012" width="39.140625" style="70" customWidth="1"/>
    <col min="11013" max="11264" width="9.140625" style="70"/>
    <col min="11265" max="11265" width="6" style="70" customWidth="1"/>
    <col min="11266" max="11266" width="33.28515625" style="70" customWidth="1"/>
    <col min="11267" max="11267" width="5" style="70" customWidth="1"/>
    <col min="11268" max="11268" width="39.140625" style="70" customWidth="1"/>
    <col min="11269" max="11520" width="9.140625" style="70"/>
    <col min="11521" max="11521" width="6" style="70" customWidth="1"/>
    <col min="11522" max="11522" width="33.28515625" style="70" customWidth="1"/>
    <col min="11523" max="11523" width="5" style="70" customWidth="1"/>
    <col min="11524" max="11524" width="39.140625" style="70" customWidth="1"/>
    <col min="11525" max="11776" width="9.140625" style="70"/>
    <col min="11777" max="11777" width="6" style="70" customWidth="1"/>
    <col min="11778" max="11778" width="33.28515625" style="70" customWidth="1"/>
    <col min="11779" max="11779" width="5" style="70" customWidth="1"/>
    <col min="11780" max="11780" width="39.140625" style="70" customWidth="1"/>
    <col min="11781" max="12032" width="9.140625" style="70"/>
    <col min="12033" max="12033" width="6" style="70" customWidth="1"/>
    <col min="12034" max="12034" width="33.28515625" style="70" customWidth="1"/>
    <col min="12035" max="12035" width="5" style="70" customWidth="1"/>
    <col min="12036" max="12036" width="39.140625" style="70" customWidth="1"/>
    <col min="12037" max="12288" width="9.140625" style="70"/>
    <col min="12289" max="12289" width="6" style="70" customWidth="1"/>
    <col min="12290" max="12290" width="33.28515625" style="70" customWidth="1"/>
    <col min="12291" max="12291" width="5" style="70" customWidth="1"/>
    <col min="12292" max="12292" width="39.140625" style="70" customWidth="1"/>
    <col min="12293" max="12544" width="9.140625" style="70"/>
    <col min="12545" max="12545" width="6" style="70" customWidth="1"/>
    <col min="12546" max="12546" width="33.28515625" style="70" customWidth="1"/>
    <col min="12547" max="12547" width="5" style="70" customWidth="1"/>
    <col min="12548" max="12548" width="39.140625" style="70" customWidth="1"/>
    <col min="12549" max="12800" width="9.140625" style="70"/>
    <col min="12801" max="12801" width="6" style="70" customWidth="1"/>
    <col min="12802" max="12802" width="33.28515625" style="70" customWidth="1"/>
    <col min="12803" max="12803" width="5" style="70" customWidth="1"/>
    <col min="12804" max="12804" width="39.140625" style="70" customWidth="1"/>
    <col min="12805" max="13056" width="9.140625" style="70"/>
    <col min="13057" max="13057" width="6" style="70" customWidth="1"/>
    <col min="13058" max="13058" width="33.28515625" style="70" customWidth="1"/>
    <col min="13059" max="13059" width="5" style="70" customWidth="1"/>
    <col min="13060" max="13060" width="39.140625" style="70" customWidth="1"/>
    <col min="13061" max="13312" width="9.140625" style="70"/>
    <col min="13313" max="13313" width="6" style="70" customWidth="1"/>
    <col min="13314" max="13314" width="33.28515625" style="70" customWidth="1"/>
    <col min="13315" max="13315" width="5" style="70" customWidth="1"/>
    <col min="13316" max="13316" width="39.140625" style="70" customWidth="1"/>
    <col min="13317" max="13568" width="9.140625" style="70"/>
    <col min="13569" max="13569" width="6" style="70" customWidth="1"/>
    <col min="13570" max="13570" width="33.28515625" style="70" customWidth="1"/>
    <col min="13571" max="13571" width="5" style="70" customWidth="1"/>
    <col min="13572" max="13572" width="39.140625" style="70" customWidth="1"/>
    <col min="13573" max="13824" width="9.140625" style="70"/>
    <col min="13825" max="13825" width="6" style="70" customWidth="1"/>
    <col min="13826" max="13826" width="33.28515625" style="70" customWidth="1"/>
    <col min="13827" max="13827" width="5" style="70" customWidth="1"/>
    <col min="13828" max="13828" width="39.140625" style="70" customWidth="1"/>
    <col min="13829" max="14080" width="9.140625" style="70"/>
    <col min="14081" max="14081" width="6" style="70" customWidth="1"/>
    <col min="14082" max="14082" width="33.28515625" style="70" customWidth="1"/>
    <col min="14083" max="14083" width="5" style="70" customWidth="1"/>
    <col min="14084" max="14084" width="39.140625" style="70" customWidth="1"/>
    <col min="14085" max="14336" width="9.140625" style="70"/>
    <col min="14337" max="14337" width="6" style="70" customWidth="1"/>
    <col min="14338" max="14338" width="33.28515625" style="70" customWidth="1"/>
    <col min="14339" max="14339" width="5" style="70" customWidth="1"/>
    <col min="14340" max="14340" width="39.140625" style="70" customWidth="1"/>
    <col min="14341" max="14592" width="9.140625" style="70"/>
    <col min="14593" max="14593" width="6" style="70" customWidth="1"/>
    <col min="14594" max="14594" width="33.28515625" style="70" customWidth="1"/>
    <col min="14595" max="14595" width="5" style="70" customWidth="1"/>
    <col min="14596" max="14596" width="39.140625" style="70" customWidth="1"/>
    <col min="14597" max="14848" width="9.140625" style="70"/>
    <col min="14849" max="14849" width="6" style="70" customWidth="1"/>
    <col min="14850" max="14850" width="33.28515625" style="70" customWidth="1"/>
    <col min="14851" max="14851" width="5" style="70" customWidth="1"/>
    <col min="14852" max="14852" width="39.140625" style="70" customWidth="1"/>
    <col min="14853" max="15104" width="9.140625" style="70"/>
    <col min="15105" max="15105" width="6" style="70" customWidth="1"/>
    <col min="15106" max="15106" width="33.28515625" style="70" customWidth="1"/>
    <col min="15107" max="15107" width="5" style="70" customWidth="1"/>
    <col min="15108" max="15108" width="39.140625" style="70" customWidth="1"/>
    <col min="15109" max="15360" width="9.140625" style="70"/>
    <col min="15361" max="15361" width="6" style="70" customWidth="1"/>
    <col min="15362" max="15362" width="33.28515625" style="70" customWidth="1"/>
    <col min="15363" max="15363" width="5" style="70" customWidth="1"/>
    <col min="15364" max="15364" width="39.140625" style="70" customWidth="1"/>
    <col min="15365" max="15616" width="9.140625" style="70"/>
    <col min="15617" max="15617" width="6" style="70" customWidth="1"/>
    <col min="15618" max="15618" width="33.28515625" style="70" customWidth="1"/>
    <col min="15619" max="15619" width="5" style="70" customWidth="1"/>
    <col min="15620" max="15620" width="39.140625" style="70" customWidth="1"/>
    <col min="15621" max="15872" width="9.140625" style="70"/>
    <col min="15873" max="15873" width="6" style="70" customWidth="1"/>
    <col min="15874" max="15874" width="33.28515625" style="70" customWidth="1"/>
    <col min="15875" max="15875" width="5" style="70" customWidth="1"/>
    <col min="15876" max="15876" width="39.140625" style="70" customWidth="1"/>
    <col min="15877" max="16128" width="9.140625" style="70"/>
    <col min="16129" max="16129" width="6" style="70" customWidth="1"/>
    <col min="16130" max="16130" width="33.28515625" style="70" customWidth="1"/>
    <col min="16131" max="16131" width="5" style="70" customWidth="1"/>
    <col min="16132" max="16132" width="39.140625" style="70" customWidth="1"/>
    <col min="16133" max="16384" width="9.140625" style="70"/>
  </cols>
  <sheetData>
    <row r="1" spans="1:4" ht="17.25" customHeight="1" x14ac:dyDescent="0.25">
      <c r="A1" s="261" t="s">
        <v>32</v>
      </c>
      <c r="B1" s="262"/>
      <c r="C1" s="262"/>
      <c r="D1" s="262"/>
    </row>
    <row r="2" spans="1:4" ht="15" customHeight="1" x14ac:dyDescent="0.25">
      <c r="A2" s="122"/>
      <c r="B2" s="71" t="s">
        <v>66</v>
      </c>
      <c r="C2" s="122"/>
      <c r="D2" s="71" t="s">
        <v>67</v>
      </c>
    </row>
    <row r="3" spans="1:4" ht="15" customHeight="1" x14ac:dyDescent="0.2">
      <c r="A3" s="123">
        <v>1</v>
      </c>
      <c r="B3" s="73" t="s">
        <v>62</v>
      </c>
      <c r="C3" s="123">
        <v>1</v>
      </c>
      <c r="D3" s="73" t="s">
        <v>33</v>
      </c>
    </row>
    <row r="4" spans="1:4" ht="15" customHeight="1" x14ac:dyDescent="0.2">
      <c r="A4" s="123">
        <v>2</v>
      </c>
      <c r="B4" s="73" t="s">
        <v>34</v>
      </c>
      <c r="C4" s="123">
        <v>2</v>
      </c>
      <c r="D4" s="73" t="s">
        <v>62</v>
      </c>
    </row>
    <row r="5" spans="1:4" ht="15" customHeight="1" x14ac:dyDescent="0.2">
      <c r="A5" s="123">
        <v>3</v>
      </c>
      <c r="B5" s="73" t="s">
        <v>36</v>
      </c>
      <c r="C5" s="123">
        <v>3</v>
      </c>
      <c r="D5" s="73" t="s">
        <v>35</v>
      </c>
    </row>
    <row r="6" spans="1:4" ht="15" customHeight="1" x14ac:dyDescent="0.2">
      <c r="A6" s="123">
        <v>4</v>
      </c>
      <c r="B6" s="73" t="s">
        <v>38</v>
      </c>
      <c r="C6" s="123">
        <v>4</v>
      </c>
      <c r="D6" s="73" t="s">
        <v>37</v>
      </c>
    </row>
    <row r="7" spans="1:4" ht="15" customHeight="1" x14ac:dyDescent="0.2">
      <c r="A7" s="123">
        <v>5</v>
      </c>
      <c r="B7" s="73" t="s">
        <v>40</v>
      </c>
      <c r="C7" s="123">
        <v>5</v>
      </c>
      <c r="D7" s="73" t="s">
        <v>39</v>
      </c>
    </row>
    <row r="8" spans="1:4" ht="15" customHeight="1" x14ac:dyDescent="0.2">
      <c r="A8" s="123">
        <v>6</v>
      </c>
      <c r="B8" s="73" t="s">
        <v>63</v>
      </c>
      <c r="C8" s="123">
        <v>6</v>
      </c>
      <c r="D8" s="73" t="s">
        <v>41</v>
      </c>
    </row>
    <row r="9" spans="1:4" ht="15" customHeight="1" x14ac:dyDescent="0.2">
      <c r="A9" s="123">
        <v>7</v>
      </c>
      <c r="B9" s="73" t="s">
        <v>64</v>
      </c>
      <c r="C9" s="123">
        <v>7</v>
      </c>
      <c r="D9" s="73" t="s">
        <v>34</v>
      </c>
    </row>
    <row r="10" spans="1:4" ht="15" customHeight="1" x14ac:dyDescent="0.2">
      <c r="A10" s="123">
        <v>8</v>
      </c>
      <c r="B10" s="73" t="s">
        <v>42</v>
      </c>
      <c r="C10" s="123">
        <v>8</v>
      </c>
      <c r="D10" s="73" t="s">
        <v>36</v>
      </c>
    </row>
    <row r="11" spans="1:4" ht="15" customHeight="1" x14ac:dyDescent="0.2">
      <c r="A11" s="123">
        <v>9</v>
      </c>
      <c r="B11" s="73" t="s">
        <v>44</v>
      </c>
      <c r="C11" s="123">
        <v>9</v>
      </c>
      <c r="D11" s="73" t="s">
        <v>43</v>
      </c>
    </row>
    <row r="12" spans="1:4" ht="15" customHeight="1" x14ac:dyDescent="0.2">
      <c r="A12" s="123">
        <v>10</v>
      </c>
      <c r="B12" s="73" t="s">
        <v>46</v>
      </c>
      <c r="C12" s="123">
        <v>10</v>
      </c>
      <c r="D12" s="73" t="s">
        <v>45</v>
      </c>
    </row>
    <row r="13" spans="1:4" ht="15" customHeight="1" x14ac:dyDescent="0.2">
      <c r="A13" s="72"/>
      <c r="B13" s="72"/>
      <c r="C13" s="123">
        <v>11</v>
      </c>
      <c r="D13" s="73" t="s">
        <v>47</v>
      </c>
    </row>
    <row r="14" spans="1:4" ht="15" customHeight="1" x14ac:dyDescent="0.2">
      <c r="A14" s="72"/>
      <c r="B14" s="72"/>
      <c r="C14" s="123">
        <v>12</v>
      </c>
      <c r="D14" s="73" t="s">
        <v>48</v>
      </c>
    </row>
    <row r="15" spans="1:4" ht="15" customHeight="1" x14ac:dyDescent="0.2">
      <c r="A15" s="72"/>
      <c r="B15" s="72"/>
      <c r="C15" s="123">
        <v>13</v>
      </c>
      <c r="D15" s="73" t="s">
        <v>38</v>
      </c>
    </row>
    <row r="16" spans="1:4" ht="15" customHeight="1" x14ac:dyDescent="0.2">
      <c r="A16" s="72"/>
      <c r="B16" s="72"/>
      <c r="C16" s="123">
        <v>14</v>
      </c>
      <c r="D16" s="73" t="s">
        <v>49</v>
      </c>
    </row>
    <row r="17" spans="1:4" ht="15" customHeight="1" x14ac:dyDescent="0.2">
      <c r="A17" s="72"/>
      <c r="B17" s="72"/>
      <c r="C17" s="123">
        <v>15</v>
      </c>
      <c r="D17" s="73" t="s">
        <v>50</v>
      </c>
    </row>
    <row r="18" spans="1:4" ht="15" customHeight="1" x14ac:dyDescent="0.2">
      <c r="A18" s="72"/>
      <c r="B18" s="72"/>
      <c r="C18" s="123">
        <v>16</v>
      </c>
      <c r="D18" s="73" t="s">
        <v>40</v>
      </c>
    </row>
    <row r="19" spans="1:4" ht="15" customHeight="1" x14ac:dyDescent="0.2">
      <c r="A19" s="72"/>
      <c r="B19" s="72"/>
      <c r="C19" s="123">
        <v>17</v>
      </c>
      <c r="D19" s="73" t="s">
        <v>51</v>
      </c>
    </row>
    <row r="20" spans="1:4" ht="15" customHeight="1" x14ac:dyDescent="0.2">
      <c r="A20" s="72"/>
      <c r="B20" s="72"/>
      <c r="C20" s="123">
        <v>18</v>
      </c>
      <c r="D20" s="73" t="s">
        <v>52</v>
      </c>
    </row>
    <row r="21" spans="1:4" x14ac:dyDescent="0.2">
      <c r="A21" s="72"/>
      <c r="B21" s="72"/>
      <c r="C21" s="123">
        <v>19</v>
      </c>
      <c r="D21" s="73" t="s">
        <v>53</v>
      </c>
    </row>
    <row r="22" spans="1:4" x14ac:dyDescent="0.2">
      <c r="A22" s="72"/>
      <c r="B22" s="72"/>
      <c r="C22" s="123">
        <v>20</v>
      </c>
      <c r="D22" s="73" t="s">
        <v>54</v>
      </c>
    </row>
    <row r="23" spans="1:4" x14ac:dyDescent="0.2">
      <c r="A23" s="72"/>
      <c r="B23" s="72"/>
      <c r="C23" s="123">
        <v>21</v>
      </c>
      <c r="D23" s="73" t="s">
        <v>63</v>
      </c>
    </row>
    <row r="24" spans="1:4" x14ac:dyDescent="0.2">
      <c r="A24" s="72"/>
      <c r="B24" s="72"/>
      <c r="C24" s="123">
        <v>22</v>
      </c>
      <c r="D24" s="73" t="s">
        <v>64</v>
      </c>
    </row>
    <row r="25" spans="1:4" x14ac:dyDescent="0.2">
      <c r="A25" s="72"/>
      <c r="B25" s="72"/>
      <c r="C25" s="123">
        <v>23</v>
      </c>
      <c r="D25" s="73" t="s">
        <v>55</v>
      </c>
    </row>
    <row r="26" spans="1:4" x14ac:dyDescent="0.2">
      <c r="A26" s="72"/>
      <c r="B26" s="72"/>
      <c r="C26" s="123">
        <v>24</v>
      </c>
      <c r="D26" s="73" t="s">
        <v>56</v>
      </c>
    </row>
    <row r="27" spans="1:4" x14ac:dyDescent="0.2">
      <c r="A27" s="72"/>
      <c r="B27" s="72"/>
      <c r="C27" s="123">
        <v>25</v>
      </c>
      <c r="D27" s="73" t="s">
        <v>57</v>
      </c>
    </row>
    <row r="28" spans="1:4" x14ac:dyDescent="0.2">
      <c r="A28" s="72"/>
      <c r="B28" s="72"/>
      <c r="C28" s="123">
        <v>26</v>
      </c>
      <c r="D28" s="73" t="s">
        <v>58</v>
      </c>
    </row>
    <row r="29" spans="1:4" x14ac:dyDescent="0.2">
      <c r="A29" s="72"/>
      <c r="B29" s="72"/>
      <c r="C29" s="123">
        <v>27</v>
      </c>
      <c r="D29" s="73" t="s">
        <v>59</v>
      </c>
    </row>
    <row r="30" spans="1:4" x14ac:dyDescent="0.2">
      <c r="A30" s="72"/>
      <c r="B30" s="72"/>
      <c r="C30" s="123">
        <v>28</v>
      </c>
      <c r="D30" s="73" t="s">
        <v>42</v>
      </c>
    </row>
    <row r="31" spans="1:4" x14ac:dyDescent="0.2">
      <c r="A31" s="72"/>
      <c r="B31" s="72"/>
      <c r="C31" s="123">
        <v>29</v>
      </c>
      <c r="D31" s="73" t="s">
        <v>60</v>
      </c>
    </row>
    <row r="32" spans="1:4" x14ac:dyDescent="0.2">
      <c r="A32" s="72"/>
      <c r="B32" s="72"/>
      <c r="C32" s="123">
        <v>30</v>
      </c>
      <c r="D32" s="73" t="s">
        <v>44</v>
      </c>
    </row>
    <row r="33" spans="1:4" x14ac:dyDescent="0.2">
      <c r="A33" s="72"/>
      <c r="B33" s="72"/>
      <c r="C33" s="123">
        <v>31</v>
      </c>
      <c r="D33" s="74" t="s">
        <v>61</v>
      </c>
    </row>
  </sheetData>
  <mergeCells count="1">
    <mergeCell ref="A1:D1"/>
  </mergeCells>
  <hyperlinks>
    <hyperlink ref="D3" location="'Δ. ΠΡΩΤ.ΑΓΡΙΝΙΟΥ'!Print_Titles" display="Αγρινίου" xr:uid="{00000000-0004-0000-0100-000000000000}"/>
    <hyperlink ref="D4" location="'Δ. ΠΡΩΤ.ΑΘΗΝΩΝ'!Print_Area" display="Αθηνών" xr:uid="{00000000-0004-0000-0100-000001000000}"/>
    <hyperlink ref="D5" location="'Δ. ΠΡΩΤ.ΑΛΕΞΑΝΔΡΟΥΠΟΛΗΣ'!Print_Area" display="Αλεξανδρούπολης" xr:uid="{00000000-0004-0000-0100-000002000000}"/>
    <hyperlink ref="D6" location="'Δ. ΠΡΩΤ.ΒΕΡΟΙΑΣ'!Print_Area" display="Βέροιας" xr:uid="{00000000-0004-0000-0100-000003000000}"/>
    <hyperlink ref="D7" location="'Δ. ΠΡΩΤ.ΒΟΛΟΥ'!Print_Area" display="Βόλου" xr:uid="{00000000-0004-0000-0100-000004000000}"/>
    <hyperlink ref="D8" location="'Δ. ΠΡΩΤ.ΗΡΑΚΛΕΙΟΥ'!Print_Area" display="Ηρακλείου" xr:uid="{00000000-0004-0000-0100-000005000000}"/>
    <hyperlink ref="D9" location="'Δ. ΠΡΩΤ.ΘΕΣΣΑΛΟΝΙΚΗΣ'!Print_Area" display="Θεσσαλονίκης" xr:uid="{00000000-0004-0000-0100-000006000000}"/>
    <hyperlink ref="D10" location="'Δ. ΠΡΩΤ.ΙΩΑΝΝΙΝΩΝ'!Print_Area" display="Ιωαννίνων" xr:uid="{00000000-0004-0000-0100-000007000000}"/>
    <hyperlink ref="D11" location="'Δ. ΠΡΩΤ.ΚΑΒΑΛΑΣ'!Print_Area" display="Καβάλας" xr:uid="{00000000-0004-0000-0100-000008000000}"/>
    <hyperlink ref="D33" location="'ΣΥΝΟΛΙΚΟΣ ΠΙΝ. Δ.ΠΡΩΤΟΔΙΚΕΙΩΝ'!Print_Titles" display="Σύνολο ΠΡΩΤΟΔΙΚΕΙΩΝ" xr:uid="{00000000-0004-0000-0100-000009000000}"/>
    <hyperlink ref="D12" location="'Δ. ΠΡΩΤ.ΚΑΛΑΜΑΤΑΣ'!Print_Area" display="Καλαμάτας" xr:uid="{00000000-0004-0000-0100-00000A000000}"/>
    <hyperlink ref="D13" location="'Δ. ΠΡΩΤ.ΚΕΡΚΥΡΑΣ'!Print_Area" display="Κερκύρας" xr:uid="{00000000-0004-0000-0100-00000B000000}"/>
    <hyperlink ref="D14" location="'Δ. ΠΡΩΤ.ΚΟΖΑΝΗΣ'!Print_Area" display="Κοζάνης" xr:uid="{00000000-0004-0000-0100-00000C000000}"/>
    <hyperlink ref="D15" location="'Δ. ΠΡΩΤ.ΚΟΖΑΝΗΣ'!Print_Titles" display="Κομοτηνής" xr:uid="{00000000-0004-0000-0100-00000D000000}"/>
    <hyperlink ref="D16" location="'Δ. ΠΡΩΤ.ΚΟΡΙΝΘΟΥ'!Print_Area" display="Κορίνθου" xr:uid="{00000000-0004-0000-0100-00000E000000}"/>
    <hyperlink ref="D17" location="'Δ. ΠΡΩΤ.ΛΑΜΙΑΣ'!Print_Area" display="Λαμίας" xr:uid="{00000000-0004-0000-0100-00000F000000}"/>
    <hyperlink ref="D18" location="'Δ. ΠΡΩΤ.ΛΑΡΙΣΑΣ'!Print_Area" display="Λάρισας" xr:uid="{00000000-0004-0000-0100-000010000000}"/>
    <hyperlink ref="D19" location="'Δ. ΠΡΩΤ.ΛΙΒΑΔΕΙΑΣ'!Print_Area" display="Λιβαδειάς" xr:uid="{00000000-0004-0000-0100-000011000000}"/>
    <hyperlink ref="D20" location="'Δ. ΠΡΩΤ.ΜΕΣΟΛΟΓΓΙΟΥ'!Print_Area" display="Μεσολογγίου" xr:uid="{00000000-0004-0000-0100-000012000000}"/>
    <hyperlink ref="D21" location="'Δ. ΠΡΩΤ.ΜΥΤΙΛΗΝΗΣ'!Print_Area" display="Μυτιλήνης" xr:uid="{00000000-0004-0000-0100-000013000000}"/>
    <hyperlink ref="D22" location="'Δ. ΠΡΩΤ.ΝΑΥΠΛΙΟΥ'!Print_Area" display="Ναυπλίου" xr:uid="{00000000-0004-0000-0100-000014000000}"/>
    <hyperlink ref="D23" location="'Δ. ΠΡΩΤ.ΠΑΤΡΩΝ'!Print_Area" display="Πατρών" xr:uid="{00000000-0004-0000-0100-000015000000}"/>
    <hyperlink ref="D24" location="'Δ. ΠΡΩΤ.ΠΕΙΡΑΙΩΣ'!Print_Area" display="Πειραιώς" xr:uid="{00000000-0004-0000-0100-000016000000}"/>
    <hyperlink ref="D25" location="'Δ. ΠΡΩΤ.ΠΥΡΓΟΥ'!Print_Area" display="Πύργου" xr:uid="{00000000-0004-0000-0100-000017000000}"/>
    <hyperlink ref="D26" location="'Δ. ΠΡΩΤ.ΡΟΔΟΥ'!Print_Area" display="Ρόδου" xr:uid="{00000000-0004-0000-0100-000018000000}"/>
    <hyperlink ref="D27" location="'Δ. ΠΡΩΤ.ΣΕΡΡΩΝ'!Print_Area" display="Σερρών" xr:uid="{00000000-0004-0000-0100-000019000000}"/>
    <hyperlink ref="D28" location="'Δ. ΠΡΩΤ.ΣΥΡΟΥ'!Print_Area" display="Σύρου" xr:uid="{00000000-0004-0000-0100-00001A000000}"/>
    <hyperlink ref="D29" location="'Δ. ΠΡΩΤ.ΤΡΙΚΑΛΩΝ'!Print_Area" display="Τρικάλων" xr:uid="{00000000-0004-0000-0100-00001B000000}"/>
    <hyperlink ref="D30" location="'Δ. ΠΡΩΤ.ΤΡΙΠΟΛΗΣ'!Print_Titles" display="Τρίπολης" xr:uid="{00000000-0004-0000-0100-00001C000000}"/>
    <hyperlink ref="D31" location="'Δ. ΠΡΩΤ.ΧΑΛΚΙΔΟΣ'!Print_Titles" display="Χαλκίδας" xr:uid="{00000000-0004-0000-0100-00001D000000}"/>
    <hyperlink ref="D32" location="'Δ. ΠΡΩΤ.ΧΑΝΙΩΝ'!Print_Titles" display="Χανίων" xr:uid="{00000000-0004-0000-0100-00001E000000}"/>
    <hyperlink ref="B12" location="'ΣΥΝΟΛΙΚΟΣ ΠΙΝΑΚΑΣ Δ.ΕΦΕΤΕΙΩΝ  '!Print_Area" display="Σύνολo ΕΦΕΤΕΙΩΝ" xr:uid="{00000000-0004-0000-0100-00001F000000}"/>
    <hyperlink ref="B3" location="'Δ. ΕΦ. ΑΘΗΝΩΝ'!Print_Area" display="Αθήνας" xr:uid="{00000000-0004-0000-0100-000020000000}"/>
    <hyperlink ref="B4" location="'Δ. ΕΦ. ΘΕΣΣΑΛΟΝΙΚΗΣ'!Print_Area" display="Θεσσαλονίκης" xr:uid="{00000000-0004-0000-0100-000021000000}"/>
    <hyperlink ref="B5" location="'Δ. ΕΦ. ΙΩΑΝΝΙΝΩΝ'!Print_Area" display="Ιωαννίνων" xr:uid="{00000000-0004-0000-0100-000022000000}"/>
    <hyperlink ref="B6" location="'Δ. ΕΦ. ΚΟΜΟΤΗΝΗΣ'!Print_Area" display="Κομοτηνής" xr:uid="{00000000-0004-0000-0100-000023000000}"/>
    <hyperlink ref="B7" location="'Δ. ΕΦ. ΛΑΡΙΣΑΣ'!Print_Area" display="Λάρισας" xr:uid="{00000000-0004-0000-0100-000024000000}"/>
    <hyperlink ref="B8" location="'Δ. ΕΦ. ΠΑΤΡΩΝ'!A1" display="Πάτρας" xr:uid="{00000000-0004-0000-0100-000025000000}"/>
    <hyperlink ref="B9" location="'Δ. ΕΦ.ΠΕΙΡΑΙΩΣ'!Print_Area" display="Πειραιά" xr:uid="{00000000-0004-0000-0100-000026000000}"/>
    <hyperlink ref="B10" location="'Δ. ΕΦ. ΤΡΙΠΟΛΗΣ'!Print_Titles" display="Τρίπολης" xr:uid="{00000000-0004-0000-0100-000027000000}"/>
    <hyperlink ref="B11" location="'Δ. ΕΦ.ΧΑΝΙΩΝ'!Print_Area" display="Χανίων" xr:uid="{00000000-0004-0000-0100-00002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28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219">
        <v>162</v>
      </c>
      <c r="J3" s="6"/>
      <c r="K3" s="4" t="s">
        <v>2</v>
      </c>
      <c r="L3" s="219">
        <v>91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238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220">
        <v>333</v>
      </c>
      <c r="C6" s="221">
        <v>571</v>
      </c>
      <c r="D6" s="221">
        <v>674</v>
      </c>
      <c r="E6" s="12">
        <f>B6+C6+D6</f>
        <v>1578</v>
      </c>
      <c r="F6" s="221">
        <v>191</v>
      </c>
      <c r="G6" s="221">
        <v>250</v>
      </c>
      <c r="H6" s="221">
        <v>7</v>
      </c>
      <c r="I6" s="221">
        <v>2</v>
      </c>
      <c r="J6" s="12">
        <f>G6+H6+I6</f>
        <v>259</v>
      </c>
      <c r="K6" s="221">
        <v>228</v>
      </c>
      <c r="L6" s="221">
        <v>741</v>
      </c>
      <c r="M6" s="220">
        <v>541</v>
      </c>
      <c r="N6" s="8">
        <f>SUM(K6:M6)</f>
        <v>1510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220">
        <v>10</v>
      </c>
      <c r="C7" s="221">
        <v>11</v>
      </c>
      <c r="D7" s="221">
        <v>9</v>
      </c>
      <c r="E7" s="12">
        <f>B7+C7+D7</f>
        <v>30</v>
      </c>
      <c r="F7" s="221">
        <v>4</v>
      </c>
      <c r="G7" s="221">
        <v>3</v>
      </c>
      <c r="H7" s="221">
        <v>0</v>
      </c>
      <c r="I7" s="221">
        <v>0</v>
      </c>
      <c r="J7" s="12">
        <f>G7+H7+I7</f>
        <v>3</v>
      </c>
      <c r="K7" s="221">
        <v>7</v>
      </c>
      <c r="L7" s="221">
        <v>14</v>
      </c>
      <c r="M7" s="220">
        <v>10</v>
      </c>
      <c r="N7" s="8">
        <f>SUM(K7:M7)</f>
        <v>31</v>
      </c>
      <c r="O7" s="2">
        <f>E7+F7-J7-N7</f>
        <v>0</v>
      </c>
    </row>
    <row r="8" spans="1:16" ht="20.100000000000001" customHeight="1" x14ac:dyDescent="0.2">
      <c r="A8" s="12" t="s">
        <v>17</v>
      </c>
      <c r="B8" s="220">
        <v>4346</v>
      </c>
      <c r="C8" s="221">
        <v>3212</v>
      </c>
      <c r="D8" s="221">
        <v>2670</v>
      </c>
      <c r="E8" s="12">
        <f>B8+C8+D8</f>
        <v>10228</v>
      </c>
      <c r="F8" s="221">
        <v>1340</v>
      </c>
      <c r="G8" s="221">
        <v>1306</v>
      </c>
      <c r="H8" s="221">
        <v>47</v>
      </c>
      <c r="I8" s="221">
        <v>19</v>
      </c>
      <c r="J8" s="12">
        <f>G8+H8+I8</f>
        <v>1372</v>
      </c>
      <c r="K8" s="221">
        <v>4035</v>
      </c>
      <c r="L8" s="221">
        <v>3846</v>
      </c>
      <c r="M8" s="220">
        <v>2315</v>
      </c>
      <c r="N8" s="8">
        <f>SUM(K8:M8)</f>
        <v>10196</v>
      </c>
      <c r="O8" s="2">
        <f>E8+F8-J8-N8</f>
        <v>0</v>
      </c>
    </row>
    <row r="9" spans="1:16" ht="20.100000000000001" customHeight="1" x14ac:dyDescent="0.2">
      <c r="A9" s="15" t="s">
        <v>7</v>
      </c>
      <c r="B9" s="16">
        <f>SUM(B6:B8)</f>
        <v>4689</v>
      </c>
      <c r="C9" s="16">
        <f>SUM(C6:C8)</f>
        <v>3794</v>
      </c>
      <c r="D9" s="16">
        <f>SUM(D6:D8)</f>
        <v>3353</v>
      </c>
      <c r="E9" s="12">
        <f>B9+C9+D9</f>
        <v>11836</v>
      </c>
      <c r="F9" s="15">
        <f>SUM(F6:F8)</f>
        <v>1535</v>
      </c>
      <c r="G9" s="15">
        <f>SUM(G6:G8)</f>
        <v>1559</v>
      </c>
      <c r="H9" s="15">
        <f>SUM(H6:H8)</f>
        <v>54</v>
      </c>
      <c r="I9" s="15">
        <f>SUM(I6:I8)</f>
        <v>21</v>
      </c>
      <c r="J9" s="12">
        <f>G9+H9+I9</f>
        <v>1634</v>
      </c>
      <c r="K9" s="15">
        <f>SUM(K6:K8)</f>
        <v>4270</v>
      </c>
      <c r="L9" s="15">
        <f>SUM(L6:L8)</f>
        <v>4601</v>
      </c>
      <c r="M9" s="16">
        <f>SUM(M6:M8)</f>
        <v>2866</v>
      </c>
      <c r="N9" s="8">
        <f>SUM(K9:M9)</f>
        <v>11737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35" t="s">
        <v>118</v>
      </c>
      <c r="C13" s="118">
        <v>2020</v>
      </c>
      <c r="D13" s="118">
        <v>2021</v>
      </c>
      <c r="E13" s="118">
        <v>2022</v>
      </c>
      <c r="F13" s="8" t="s">
        <v>7</v>
      </c>
      <c r="G13" s="235" t="s">
        <v>118</v>
      </c>
      <c r="H13" s="118">
        <v>2020</v>
      </c>
      <c r="I13" s="118">
        <v>2021</v>
      </c>
      <c r="J13" s="118">
        <v>2022</v>
      </c>
      <c r="K13" s="8" t="s">
        <v>7</v>
      </c>
      <c r="L13" s="235" t="s">
        <v>118</v>
      </c>
      <c r="M13" s="118">
        <v>2020</v>
      </c>
      <c r="N13" s="118">
        <v>2021</v>
      </c>
      <c r="O13" s="118">
        <v>2022</v>
      </c>
      <c r="P13" s="8" t="s">
        <v>7</v>
      </c>
    </row>
    <row r="14" spans="1:16" ht="20.100000000000001" customHeight="1" x14ac:dyDescent="0.2">
      <c r="A14" s="19" t="s">
        <v>15</v>
      </c>
      <c r="B14" s="222">
        <v>15</v>
      </c>
      <c r="C14" s="219">
        <v>10</v>
      </c>
      <c r="D14" s="219">
        <v>81</v>
      </c>
      <c r="E14" s="223">
        <v>227</v>
      </c>
      <c r="F14" s="8">
        <f>SUM(B14:C14:D14:E14)</f>
        <v>333</v>
      </c>
      <c r="G14" s="226">
        <v>134</v>
      </c>
      <c r="H14" s="222">
        <v>127</v>
      </c>
      <c r="I14" s="219">
        <v>195</v>
      </c>
      <c r="J14" s="219">
        <v>115</v>
      </c>
      <c r="K14" s="8">
        <f>SUM(G14:H14:J14)</f>
        <v>571</v>
      </c>
      <c r="L14" s="222">
        <v>113</v>
      </c>
      <c r="M14" s="219">
        <v>172</v>
      </c>
      <c r="N14" s="219">
        <v>335</v>
      </c>
      <c r="O14" s="228">
        <v>54</v>
      </c>
      <c r="P14" s="5">
        <f>SUM(L14:O14)</f>
        <v>674</v>
      </c>
    </row>
    <row r="15" spans="1:16" ht="20.100000000000001" customHeight="1" x14ac:dyDescent="0.2">
      <c r="A15" s="22" t="s">
        <v>16</v>
      </c>
      <c r="B15" s="224">
        <v>0</v>
      </c>
      <c r="C15" s="219">
        <v>0</v>
      </c>
      <c r="D15" s="219">
        <v>0</v>
      </c>
      <c r="E15" s="225">
        <v>10</v>
      </c>
      <c r="F15" s="190">
        <f>SUM(B15:C15:D15:E15)</f>
        <v>10</v>
      </c>
      <c r="G15" s="227">
        <v>2</v>
      </c>
      <c r="H15" s="224">
        <v>4</v>
      </c>
      <c r="I15" s="219">
        <v>4</v>
      </c>
      <c r="J15" s="219">
        <v>1</v>
      </c>
      <c r="K15" s="8">
        <f>SUM(G15:J15)</f>
        <v>11</v>
      </c>
      <c r="L15" s="224">
        <v>2</v>
      </c>
      <c r="M15" s="219">
        <v>4</v>
      </c>
      <c r="N15" s="219">
        <v>3</v>
      </c>
      <c r="O15" s="229">
        <v>0</v>
      </c>
      <c r="P15" s="5">
        <f>SUM(L15:O15)</f>
        <v>9</v>
      </c>
    </row>
    <row r="16" spans="1:16" ht="20.100000000000001" customHeight="1" x14ac:dyDescent="0.2">
      <c r="A16" s="22" t="s">
        <v>17</v>
      </c>
      <c r="B16" s="224">
        <v>104</v>
      </c>
      <c r="C16" s="219">
        <v>287</v>
      </c>
      <c r="D16" s="219">
        <v>2148</v>
      </c>
      <c r="E16" s="225">
        <v>1807</v>
      </c>
      <c r="F16" s="190">
        <f>SUM(B16:C16:D16:E16)</f>
        <v>4346</v>
      </c>
      <c r="G16" s="227">
        <v>445</v>
      </c>
      <c r="H16" s="224">
        <v>856</v>
      </c>
      <c r="I16" s="219">
        <v>1148</v>
      </c>
      <c r="J16" s="219">
        <v>763</v>
      </c>
      <c r="K16" s="8">
        <f>SUM(G16:H16:J16)</f>
        <v>3212</v>
      </c>
      <c r="L16" s="224">
        <v>526</v>
      </c>
      <c r="M16" s="219">
        <v>1035</v>
      </c>
      <c r="N16" s="219">
        <v>984</v>
      </c>
      <c r="O16" s="229">
        <v>125</v>
      </c>
      <c r="P16" s="5">
        <f>SUM(L16:O16)</f>
        <v>2670</v>
      </c>
    </row>
    <row r="17" spans="1:18" ht="20.100000000000001" customHeight="1" x14ac:dyDescent="0.2">
      <c r="A17" s="22" t="s">
        <v>7</v>
      </c>
      <c r="B17" s="23">
        <f>SUM(B14:B16)</f>
        <v>119</v>
      </c>
      <c r="C17" s="23">
        <f>SUM(C14:C16)</f>
        <v>297</v>
      </c>
      <c r="D17" s="23">
        <f>SUM(D14:D16)</f>
        <v>2229</v>
      </c>
      <c r="E17" s="23">
        <f>SUM(E14:E16)</f>
        <v>2044</v>
      </c>
      <c r="F17" s="8">
        <f>SUM(B17:C17:D17:E17)</f>
        <v>4689</v>
      </c>
      <c r="G17" s="24">
        <f>SUM(G14:G16)</f>
        <v>581</v>
      </c>
      <c r="H17" s="24">
        <f>SUM(H14:H16)</f>
        <v>987</v>
      </c>
      <c r="I17" s="21">
        <f>SUM(I14:I16)</f>
        <v>1347</v>
      </c>
      <c r="J17" s="21">
        <f>SUM(J14:J16)</f>
        <v>879</v>
      </c>
      <c r="K17" s="8">
        <f>SUM(G17:H17:J17)</f>
        <v>3794</v>
      </c>
      <c r="L17" s="24">
        <f>SUM(L14:L16)</f>
        <v>641</v>
      </c>
      <c r="M17" s="21">
        <f>SUM(M14:M16)</f>
        <v>1211</v>
      </c>
      <c r="N17" s="21">
        <f>SUM(N14:N16)</f>
        <v>1322</v>
      </c>
      <c r="O17" s="24">
        <f>SUM(O14:O16)</f>
        <v>179</v>
      </c>
      <c r="P17" s="5">
        <f>SUM(L17:O17)</f>
        <v>3353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0" t="s">
        <v>118</v>
      </c>
      <c r="C20" s="118">
        <v>2020</v>
      </c>
      <c r="D20" s="118">
        <v>2021</v>
      </c>
      <c r="E20" s="118">
        <v>2022</v>
      </c>
      <c r="F20" s="8" t="s">
        <v>7</v>
      </c>
      <c r="G20" s="190" t="s">
        <v>118</v>
      </c>
      <c r="H20" s="118">
        <v>2020</v>
      </c>
      <c r="I20" s="118">
        <v>2021</v>
      </c>
      <c r="J20" s="118">
        <v>2022</v>
      </c>
      <c r="K20" s="8" t="s">
        <v>7</v>
      </c>
      <c r="L20" s="190" t="s">
        <v>118</v>
      </c>
      <c r="M20" s="118">
        <v>2020</v>
      </c>
      <c r="N20" s="118">
        <v>2021</v>
      </c>
      <c r="O20" s="118">
        <v>2022</v>
      </c>
      <c r="P20" s="8" t="s">
        <v>7</v>
      </c>
    </row>
    <row r="21" spans="1:18" ht="20.100000000000001" customHeight="1" x14ac:dyDescent="0.2">
      <c r="A21" s="12" t="s">
        <v>15</v>
      </c>
      <c r="B21" s="220">
        <v>10</v>
      </c>
      <c r="C21" s="220">
        <v>8</v>
      </c>
      <c r="D21" s="220">
        <v>29</v>
      </c>
      <c r="E21" s="220">
        <v>181</v>
      </c>
      <c r="F21" s="167">
        <f>SUM(B21:E21)</f>
        <v>228</v>
      </c>
      <c r="G21" s="220">
        <v>132</v>
      </c>
      <c r="H21" s="220">
        <v>120</v>
      </c>
      <c r="I21" s="220">
        <v>230</v>
      </c>
      <c r="J21" s="220">
        <v>259</v>
      </c>
      <c r="K21" s="8">
        <f>SUM(G21:J21)</f>
        <v>741</v>
      </c>
      <c r="L21" s="220">
        <v>83</v>
      </c>
      <c r="M21" s="220">
        <v>111</v>
      </c>
      <c r="N21" s="220">
        <v>247</v>
      </c>
      <c r="O21" s="220">
        <v>100</v>
      </c>
      <c r="P21" s="8">
        <f>SUM(L21:O21)</f>
        <v>541</v>
      </c>
    </row>
    <row r="22" spans="1:18" ht="20.100000000000001" customHeight="1" x14ac:dyDescent="0.2">
      <c r="A22" s="12" t="s">
        <v>16</v>
      </c>
      <c r="B22" s="220">
        <v>0</v>
      </c>
      <c r="C22" s="220">
        <v>0</v>
      </c>
      <c r="D22" s="220">
        <v>0</v>
      </c>
      <c r="E22" s="220">
        <v>7</v>
      </c>
      <c r="F22" s="8">
        <f>SUM(B22:E22)</f>
        <v>7</v>
      </c>
      <c r="G22" s="220">
        <v>2</v>
      </c>
      <c r="H22" s="220">
        <v>4</v>
      </c>
      <c r="I22" s="220">
        <v>4</v>
      </c>
      <c r="J22" s="220">
        <v>4</v>
      </c>
      <c r="K22" s="8">
        <f>SUM(G22:J22)</f>
        <v>14</v>
      </c>
      <c r="L22" s="220">
        <v>1</v>
      </c>
      <c r="M22" s="220">
        <v>3</v>
      </c>
      <c r="N22" s="220">
        <v>4</v>
      </c>
      <c r="O22" s="220">
        <v>2</v>
      </c>
      <c r="P22" s="8">
        <f>SUM(L22:O22)</f>
        <v>10</v>
      </c>
    </row>
    <row r="23" spans="1:18" ht="20.100000000000001" customHeight="1" x14ac:dyDescent="0.2">
      <c r="A23" s="12" t="s">
        <v>17</v>
      </c>
      <c r="B23" s="220">
        <v>101</v>
      </c>
      <c r="C23" s="220">
        <v>150</v>
      </c>
      <c r="D23" s="220">
        <v>1451</v>
      </c>
      <c r="E23" s="220">
        <v>2333</v>
      </c>
      <c r="F23" s="8">
        <f>SUM(B23:E23)</f>
        <v>4035</v>
      </c>
      <c r="G23" s="220">
        <v>377</v>
      </c>
      <c r="H23" s="220">
        <v>888</v>
      </c>
      <c r="I23" s="220">
        <v>1493</v>
      </c>
      <c r="J23" s="220">
        <v>1088</v>
      </c>
      <c r="K23" s="8">
        <f>SUM(G23:J23)</f>
        <v>3846</v>
      </c>
      <c r="L23" s="220">
        <v>339</v>
      </c>
      <c r="M23" s="220">
        <v>844</v>
      </c>
      <c r="N23" s="220">
        <v>876</v>
      </c>
      <c r="O23" s="220">
        <v>256</v>
      </c>
      <c r="P23" s="8">
        <f>SUM(L23:O23)</f>
        <v>2315</v>
      </c>
    </row>
    <row r="24" spans="1:18" ht="20.100000000000001" customHeight="1" x14ac:dyDescent="0.2">
      <c r="A24" s="15" t="s">
        <v>7</v>
      </c>
      <c r="B24" s="16">
        <f>SUM(B21:B23)</f>
        <v>111</v>
      </c>
      <c r="C24" s="16">
        <f>SUM(C21:C23)</f>
        <v>158</v>
      </c>
      <c r="D24" s="16">
        <f>SUM(D21:D23)</f>
        <v>1480</v>
      </c>
      <c r="E24" s="16">
        <f>SUM(E21:E23)</f>
        <v>2521</v>
      </c>
      <c r="F24" s="16">
        <f>SUM(B24:E24)</f>
        <v>4270</v>
      </c>
      <c r="G24" s="16">
        <f>SUM(G21:G23)</f>
        <v>511</v>
      </c>
      <c r="H24" s="16">
        <f>SUM(H21:H23)</f>
        <v>1012</v>
      </c>
      <c r="I24" s="142">
        <f>SUM(I21:I23)</f>
        <v>1727</v>
      </c>
      <c r="J24" s="16">
        <f>SUM(J21:J23)</f>
        <v>1351</v>
      </c>
      <c r="K24" s="16">
        <f>SUM(G24:J24)</f>
        <v>4601</v>
      </c>
      <c r="L24" s="16">
        <f>SUM(L21:L23)</f>
        <v>423</v>
      </c>
      <c r="M24" s="16">
        <f>SUM(M21:M23)</f>
        <v>958</v>
      </c>
      <c r="N24" s="16">
        <f>SUM(N21:N23)</f>
        <v>1127</v>
      </c>
      <c r="O24" s="16">
        <f>SUM(O21:O23)</f>
        <v>358</v>
      </c>
      <c r="P24" s="16">
        <f>SUM(P21:P23)</f>
        <v>2866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25">
        <v>10</v>
      </c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34" t="s">
        <v>25</v>
      </c>
      <c r="F26" s="35" t="s">
        <v>26</v>
      </c>
      <c r="G26" s="36" t="s">
        <v>27</v>
      </c>
      <c r="H26" s="37"/>
      <c r="I26" s="271"/>
      <c r="J26" s="271"/>
      <c r="K26" s="239">
        <v>21</v>
      </c>
      <c r="L26" s="38"/>
      <c r="M26" s="158">
        <v>2</v>
      </c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234" t="s">
        <v>142</v>
      </c>
      <c r="E27" s="230">
        <v>31</v>
      </c>
      <c r="F27" s="231">
        <v>4</v>
      </c>
      <c r="G27" s="231">
        <v>2</v>
      </c>
      <c r="H27" s="37"/>
      <c r="I27" s="271"/>
      <c r="J27" s="271"/>
      <c r="K27" s="125"/>
      <c r="L27" s="44"/>
      <c r="M27" s="4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234" t="s">
        <v>143</v>
      </c>
      <c r="E28" s="230">
        <v>17</v>
      </c>
      <c r="F28" s="232">
        <v>4</v>
      </c>
      <c r="G28" s="232">
        <v>1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234" t="s">
        <v>144</v>
      </c>
      <c r="E29" s="230">
        <v>21</v>
      </c>
      <c r="F29" s="232">
        <v>4</v>
      </c>
      <c r="G29" s="232">
        <v>1</v>
      </c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234" t="s">
        <v>145</v>
      </c>
      <c r="E30" s="230">
        <v>9</v>
      </c>
      <c r="F30" s="232">
        <v>4</v>
      </c>
      <c r="G30" s="232">
        <v>1</v>
      </c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234" t="s">
        <v>146</v>
      </c>
      <c r="E31" s="230">
        <v>22</v>
      </c>
      <c r="F31" s="232">
        <v>5</v>
      </c>
      <c r="G31" s="232">
        <v>2</v>
      </c>
      <c r="H31" s="37"/>
      <c r="I31" s="284"/>
      <c r="J31" s="284"/>
      <c r="K31" s="240">
        <v>65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234" t="s">
        <v>147</v>
      </c>
      <c r="E32" s="230">
        <v>37</v>
      </c>
      <c r="F32" s="232">
        <v>5</v>
      </c>
      <c r="G32" s="232">
        <v>2</v>
      </c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234" t="s">
        <v>148</v>
      </c>
      <c r="E33" s="230">
        <v>31</v>
      </c>
      <c r="F33" s="232">
        <v>5</v>
      </c>
      <c r="G33" s="232">
        <v>1</v>
      </c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234" t="s">
        <v>149</v>
      </c>
      <c r="E34" s="230">
        <v>27</v>
      </c>
      <c r="F34" s="232">
        <v>5</v>
      </c>
      <c r="G34" s="232">
        <v>1</v>
      </c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234" t="s">
        <v>150</v>
      </c>
      <c r="E35" s="233">
        <v>18</v>
      </c>
      <c r="F35" s="232">
        <v>5</v>
      </c>
      <c r="G35" s="232">
        <v>2</v>
      </c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234" t="s">
        <v>151</v>
      </c>
      <c r="E36" s="241">
        <v>50</v>
      </c>
      <c r="F36" s="232">
        <v>4</v>
      </c>
      <c r="G36" s="232">
        <v>1</v>
      </c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263</v>
      </c>
      <c r="F37" s="60">
        <f>SUM(F27:F36)</f>
        <v>45</v>
      </c>
      <c r="G37" s="60">
        <f>SUM(G27:G36)</f>
        <v>14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288" t="s">
        <v>83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50</v>
      </c>
      <c r="J3" s="6"/>
      <c r="K3" s="4" t="s">
        <v>2</v>
      </c>
      <c r="L3" s="5">
        <v>30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44">
        <f>395-25</f>
        <v>370</v>
      </c>
      <c r="C6" s="153">
        <v>407</v>
      </c>
      <c r="D6" s="153">
        <v>163</v>
      </c>
      <c r="E6" s="153">
        <f>B6+C6+D6</f>
        <v>940</v>
      </c>
      <c r="F6" s="153">
        <v>108</v>
      </c>
      <c r="G6" s="153">
        <v>95</v>
      </c>
      <c r="H6" s="153">
        <v>0</v>
      </c>
      <c r="I6" s="153">
        <v>3</v>
      </c>
      <c r="J6" s="153">
        <f>G6+H6+I6</f>
        <v>98</v>
      </c>
      <c r="K6" s="153">
        <v>438</v>
      </c>
      <c r="L6" s="153">
        <v>349</v>
      </c>
      <c r="M6" s="144">
        <v>163</v>
      </c>
      <c r="N6" s="144">
        <f>SUM(K6:M6)</f>
        <v>950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44">
        <f>46+1</f>
        <v>47</v>
      </c>
      <c r="C7" s="153">
        <v>40</v>
      </c>
      <c r="D7" s="153">
        <v>28</v>
      </c>
      <c r="E7" s="153">
        <f>B7+C7+D7</f>
        <v>115</v>
      </c>
      <c r="F7" s="153">
        <v>3</v>
      </c>
      <c r="G7" s="153">
        <v>18</v>
      </c>
      <c r="H7" s="153">
        <v>0</v>
      </c>
      <c r="I7" s="153">
        <v>0</v>
      </c>
      <c r="J7" s="153">
        <f>G7+H7+I7</f>
        <v>18</v>
      </c>
      <c r="K7" s="153">
        <v>46</v>
      </c>
      <c r="L7" s="153">
        <v>38</v>
      </c>
      <c r="M7" s="144">
        <v>16</v>
      </c>
      <c r="N7" s="144">
        <f>SUM(K7:M7)</f>
        <v>100</v>
      </c>
      <c r="O7" s="2">
        <f>E7+F7-J7-N7</f>
        <v>0</v>
      </c>
    </row>
    <row r="8" spans="1:16" ht="20.100000000000001" customHeight="1" x14ac:dyDescent="0.2">
      <c r="A8" s="153" t="s">
        <v>17</v>
      </c>
      <c r="B8" s="144">
        <f>1727-15</f>
        <v>1712</v>
      </c>
      <c r="C8" s="153">
        <v>1710</v>
      </c>
      <c r="D8" s="153">
        <v>971</v>
      </c>
      <c r="E8" s="153">
        <f>B8+C8+D8</f>
        <v>4393</v>
      </c>
      <c r="F8" s="153">
        <v>440</v>
      </c>
      <c r="G8" s="153">
        <v>520</v>
      </c>
      <c r="H8" s="153">
        <v>4</v>
      </c>
      <c r="I8" s="153">
        <v>4</v>
      </c>
      <c r="J8" s="153">
        <f>G8+H8+I8</f>
        <v>528</v>
      </c>
      <c r="K8" s="153">
        <v>1824</v>
      </c>
      <c r="L8" s="153">
        <v>1623</v>
      </c>
      <c r="M8" s="144">
        <v>858</v>
      </c>
      <c r="N8" s="144">
        <f>SUM(K8:M8)</f>
        <v>4305</v>
      </c>
      <c r="O8" s="2">
        <f>E8+F8-J8-N8</f>
        <v>0</v>
      </c>
    </row>
    <row r="9" spans="1:16" ht="20.100000000000001" customHeight="1" x14ac:dyDescent="0.2">
      <c r="A9" s="15" t="s">
        <v>7</v>
      </c>
      <c r="B9" s="145">
        <f>SUM(B6:B8)</f>
        <v>2129</v>
      </c>
      <c r="C9" s="145">
        <f>SUM(C6:C8)</f>
        <v>2157</v>
      </c>
      <c r="D9" s="145">
        <f>SUM(D6:D8)</f>
        <v>1162</v>
      </c>
      <c r="E9" s="153">
        <f>B9+C9+D9</f>
        <v>5448</v>
      </c>
      <c r="F9" s="15">
        <f>SUM(F6:F8)</f>
        <v>551</v>
      </c>
      <c r="G9" s="15">
        <f>SUM(G6:G8)</f>
        <v>633</v>
      </c>
      <c r="H9" s="15">
        <f>SUM(H6:H8)</f>
        <v>4</v>
      </c>
      <c r="I9" s="15">
        <f>SUM(I6:I8)</f>
        <v>7</v>
      </c>
      <c r="J9" s="153">
        <f>G9+H9+I9</f>
        <v>644</v>
      </c>
      <c r="K9" s="15">
        <f>SUM(K6:K8)</f>
        <v>2308</v>
      </c>
      <c r="L9" s="15">
        <f>SUM(L6:L8)</f>
        <v>2010</v>
      </c>
      <c r="M9" s="145">
        <f>SUM(M6:M8)</f>
        <v>1037</v>
      </c>
      <c r="N9" s="144">
        <f>SUM(K9:M9)</f>
        <v>5355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7" t="s">
        <v>118</v>
      </c>
      <c r="C13" s="118">
        <v>2020</v>
      </c>
      <c r="D13" s="118">
        <v>2021</v>
      </c>
      <c r="E13" s="118">
        <v>2022</v>
      </c>
      <c r="F13" s="144" t="s">
        <v>7</v>
      </c>
      <c r="G13" s="247" t="s">
        <v>118</v>
      </c>
      <c r="H13" s="118">
        <v>2020</v>
      </c>
      <c r="I13" s="118">
        <v>2021</v>
      </c>
      <c r="J13" s="118">
        <v>2022</v>
      </c>
      <c r="K13" s="191" t="s">
        <v>7</v>
      </c>
      <c r="L13" s="247" t="s">
        <v>118</v>
      </c>
      <c r="M13" s="118">
        <v>2020</v>
      </c>
      <c r="N13" s="118">
        <v>2021</v>
      </c>
      <c r="O13" s="118">
        <v>2022</v>
      </c>
      <c r="P13" s="191" t="s">
        <v>7</v>
      </c>
    </row>
    <row r="14" spans="1:16" ht="20.100000000000001" customHeight="1" x14ac:dyDescent="0.2">
      <c r="A14" s="19" t="s">
        <v>15</v>
      </c>
      <c r="B14" s="20">
        <f>24-10</f>
        <v>14</v>
      </c>
      <c r="C14" s="5">
        <f>28-10</f>
        <v>18</v>
      </c>
      <c r="D14" s="5">
        <f>175-5</f>
        <v>170</v>
      </c>
      <c r="E14" s="65">
        <v>168</v>
      </c>
      <c r="F14" s="144">
        <f>SUM(B14:C14:D14:E14)</f>
        <v>370</v>
      </c>
      <c r="G14" s="21">
        <v>25</v>
      </c>
      <c r="H14" s="20">
        <v>131</v>
      </c>
      <c r="I14" s="5">
        <v>180</v>
      </c>
      <c r="J14" s="5">
        <v>71</v>
      </c>
      <c r="K14" s="144">
        <f>SUM(G14:H14:J14)</f>
        <v>407</v>
      </c>
      <c r="L14" s="20">
        <v>24</v>
      </c>
      <c r="M14" s="5">
        <v>84</v>
      </c>
      <c r="N14" s="5">
        <v>39</v>
      </c>
      <c r="O14" s="67">
        <v>16</v>
      </c>
      <c r="P14" s="5">
        <f>SUM(L14:O14)</f>
        <v>163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f>25+1</f>
        <v>26</v>
      </c>
      <c r="E15" s="66">
        <v>21</v>
      </c>
      <c r="F15" s="168">
        <f>SUM(B15:C15:D15:E15)</f>
        <v>47</v>
      </c>
      <c r="G15" s="24">
        <v>3</v>
      </c>
      <c r="H15" s="23">
        <v>14</v>
      </c>
      <c r="I15" s="5">
        <v>22</v>
      </c>
      <c r="J15" s="5">
        <v>1</v>
      </c>
      <c r="K15" s="168">
        <f>SUM(G15:H15:J15)</f>
        <v>40</v>
      </c>
      <c r="L15" s="23">
        <v>5</v>
      </c>
      <c r="M15" s="5">
        <v>11</v>
      </c>
      <c r="N15" s="5">
        <v>8</v>
      </c>
      <c r="O15" s="68">
        <v>4</v>
      </c>
      <c r="P15" s="5">
        <f>SUM(L15:O15)</f>
        <v>28</v>
      </c>
    </row>
    <row r="16" spans="1:16" ht="20.100000000000001" customHeight="1" x14ac:dyDescent="0.2">
      <c r="A16" s="152" t="s">
        <v>17</v>
      </c>
      <c r="B16" s="23">
        <v>34</v>
      </c>
      <c r="C16" s="5">
        <v>28</v>
      </c>
      <c r="D16" s="5">
        <f>1012-15</f>
        <v>997</v>
      </c>
      <c r="E16" s="66">
        <v>653</v>
      </c>
      <c r="F16" s="144">
        <f>SUM(B16:C16:D16:E16)</f>
        <v>1712</v>
      </c>
      <c r="G16" s="24">
        <v>67</v>
      </c>
      <c r="H16" s="23">
        <v>679</v>
      </c>
      <c r="I16" s="5">
        <v>768</v>
      </c>
      <c r="J16" s="5">
        <v>196</v>
      </c>
      <c r="K16" s="144">
        <f>SUM(G16:H16:J16)</f>
        <v>1710</v>
      </c>
      <c r="L16" s="23">
        <v>114</v>
      </c>
      <c r="M16" s="5">
        <v>575</v>
      </c>
      <c r="N16" s="5">
        <v>217</v>
      </c>
      <c r="O16" s="68">
        <v>65</v>
      </c>
      <c r="P16" s="5">
        <f>SUM(L16:O16)</f>
        <v>971</v>
      </c>
    </row>
    <row r="17" spans="1:18" ht="20.100000000000001" customHeight="1" x14ac:dyDescent="0.2">
      <c r="A17" s="152" t="s">
        <v>7</v>
      </c>
      <c r="B17" s="23">
        <f>SUM(B14:B16)</f>
        <v>48</v>
      </c>
      <c r="C17" s="23">
        <f>SUM(C14:C16)</f>
        <v>46</v>
      </c>
      <c r="D17" s="23">
        <f>SUM(D14:D16)</f>
        <v>1193</v>
      </c>
      <c r="E17" s="23">
        <f>SUM(E14:E16)</f>
        <v>842</v>
      </c>
      <c r="F17" s="144">
        <f>SUM(B17:C17:D17:E17)</f>
        <v>2129</v>
      </c>
      <c r="G17" s="24">
        <f>SUM(G14:G16)</f>
        <v>95</v>
      </c>
      <c r="H17" s="24">
        <f>SUM(H14:H16)</f>
        <v>824</v>
      </c>
      <c r="I17" s="21">
        <f>SUM(I14:I16)</f>
        <v>970</v>
      </c>
      <c r="J17" s="21">
        <f>SUM(J14:J16)</f>
        <v>268</v>
      </c>
      <c r="K17" s="144">
        <f>SUM(G17:H17:J17)</f>
        <v>2157</v>
      </c>
      <c r="L17" s="24">
        <f>SUM(L14:L16)</f>
        <v>143</v>
      </c>
      <c r="M17" s="21">
        <f>SUM(M14:M16)</f>
        <v>670</v>
      </c>
      <c r="N17" s="21">
        <f>SUM(N14:N16)</f>
        <v>264</v>
      </c>
      <c r="O17" s="24">
        <f>SUM(O14:O16)</f>
        <v>85</v>
      </c>
      <c r="P17" s="5">
        <f>SUM(L17:O17)</f>
        <v>1162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1" t="s">
        <v>118</v>
      </c>
      <c r="C20" s="118">
        <v>2020</v>
      </c>
      <c r="D20" s="118">
        <v>2021</v>
      </c>
      <c r="E20" s="118">
        <v>2022</v>
      </c>
      <c r="F20" s="144" t="s">
        <v>7</v>
      </c>
      <c r="G20" s="191" t="s">
        <v>118</v>
      </c>
      <c r="H20" s="118">
        <v>2020</v>
      </c>
      <c r="I20" s="118">
        <v>2021</v>
      </c>
      <c r="J20" s="118">
        <v>2022</v>
      </c>
      <c r="K20" s="144" t="s">
        <v>7</v>
      </c>
      <c r="L20" s="191" t="s">
        <v>118</v>
      </c>
      <c r="M20" s="118">
        <v>2020</v>
      </c>
      <c r="N20" s="118">
        <v>2021</v>
      </c>
      <c r="O20" s="118">
        <v>2022</v>
      </c>
      <c r="P20" s="144" t="s">
        <v>7</v>
      </c>
    </row>
    <row r="21" spans="1:18" ht="20.100000000000001" customHeight="1" x14ac:dyDescent="0.2">
      <c r="A21" s="153" t="s">
        <v>15</v>
      </c>
      <c r="B21" s="144">
        <v>9</v>
      </c>
      <c r="C21" s="144">
        <v>13</v>
      </c>
      <c r="D21" s="144">
        <v>175</v>
      </c>
      <c r="E21" s="144">
        <v>241</v>
      </c>
      <c r="F21" s="144">
        <f>SUM(B21:E21)</f>
        <v>438</v>
      </c>
      <c r="G21" s="144">
        <v>21</v>
      </c>
      <c r="H21" s="144">
        <v>90</v>
      </c>
      <c r="I21" s="144">
        <v>176</v>
      </c>
      <c r="J21" s="144">
        <v>62</v>
      </c>
      <c r="K21" s="144">
        <f>SUM(G21:J21)</f>
        <v>349</v>
      </c>
      <c r="L21" s="144">
        <v>23</v>
      </c>
      <c r="M21" s="144">
        <v>83</v>
      </c>
      <c r="N21" s="144">
        <v>28</v>
      </c>
      <c r="O21" s="144">
        <v>29</v>
      </c>
      <c r="P21" s="144">
        <f>SUM(L21:O21)</f>
        <v>163</v>
      </c>
    </row>
    <row r="22" spans="1:18" ht="20.100000000000001" customHeight="1" x14ac:dyDescent="0.2">
      <c r="A22" s="153" t="s">
        <v>16</v>
      </c>
      <c r="B22" s="144">
        <v>0</v>
      </c>
      <c r="C22" s="144">
        <v>0</v>
      </c>
      <c r="D22" s="144">
        <v>25</v>
      </c>
      <c r="E22" s="144">
        <v>21</v>
      </c>
      <c r="F22" s="144">
        <f>SUM(B22:E22)</f>
        <v>46</v>
      </c>
      <c r="G22" s="144">
        <v>2</v>
      </c>
      <c r="H22" s="144">
        <v>11</v>
      </c>
      <c r="I22" s="144">
        <v>22</v>
      </c>
      <c r="J22" s="144">
        <v>3</v>
      </c>
      <c r="K22" s="144">
        <f>SUM(G22:J22)</f>
        <v>38</v>
      </c>
      <c r="L22" s="144">
        <v>2</v>
      </c>
      <c r="M22" s="144">
        <v>10</v>
      </c>
      <c r="N22" s="144">
        <v>1</v>
      </c>
      <c r="O22" s="144">
        <v>3</v>
      </c>
      <c r="P22" s="144">
        <f>SUM(L22:O22)</f>
        <v>16</v>
      </c>
    </row>
    <row r="23" spans="1:18" ht="20.100000000000001" customHeight="1" x14ac:dyDescent="0.2">
      <c r="A23" s="153" t="s">
        <v>17</v>
      </c>
      <c r="B23" s="144">
        <v>33</v>
      </c>
      <c r="C23" s="144">
        <v>34</v>
      </c>
      <c r="D23" s="144">
        <v>856</v>
      </c>
      <c r="E23" s="144">
        <v>901</v>
      </c>
      <c r="F23" s="144">
        <f>SUM(B23:E23)</f>
        <v>1824</v>
      </c>
      <c r="G23" s="144">
        <v>60</v>
      </c>
      <c r="H23" s="144">
        <v>520</v>
      </c>
      <c r="I23" s="144">
        <v>817</v>
      </c>
      <c r="J23" s="144">
        <v>226</v>
      </c>
      <c r="K23" s="144">
        <f>SUM(G23:J23)</f>
        <v>1623</v>
      </c>
      <c r="L23" s="144">
        <v>82</v>
      </c>
      <c r="M23" s="144">
        <v>462</v>
      </c>
      <c r="N23" s="144">
        <v>232</v>
      </c>
      <c r="O23" s="144">
        <v>82</v>
      </c>
      <c r="P23" s="144">
        <f>SUM(L23:O23)</f>
        <v>858</v>
      </c>
    </row>
    <row r="24" spans="1:18" ht="20.100000000000001" customHeight="1" x14ac:dyDescent="0.2">
      <c r="A24" s="15" t="s">
        <v>7</v>
      </c>
      <c r="B24" s="145">
        <f>SUM(B21:B23)</f>
        <v>42</v>
      </c>
      <c r="C24" s="145">
        <f>SUM(C21:C23)</f>
        <v>47</v>
      </c>
      <c r="D24" s="145">
        <f>SUM(D21:D23)</f>
        <v>1056</v>
      </c>
      <c r="E24" s="145">
        <f>SUM(E21:E23)</f>
        <v>1163</v>
      </c>
      <c r="F24" s="145">
        <f>SUM(B24:E24)</f>
        <v>2308</v>
      </c>
      <c r="G24" s="145">
        <f>SUM(G21:G23)</f>
        <v>83</v>
      </c>
      <c r="H24" s="145">
        <f>SUM(H21:H23)</f>
        <v>621</v>
      </c>
      <c r="I24" s="145">
        <f>SUM(I21:I23)</f>
        <v>1015</v>
      </c>
      <c r="J24" s="145">
        <f>SUM(J21:J23)</f>
        <v>291</v>
      </c>
      <c r="K24" s="145">
        <f>SUM(G24:J24)</f>
        <v>2010</v>
      </c>
      <c r="L24" s="145">
        <f>SUM(L21:L23)</f>
        <v>107</v>
      </c>
      <c r="M24" s="145">
        <f>SUM(M21:M23)</f>
        <v>555</v>
      </c>
      <c r="N24" s="145">
        <f>SUM(N21:N23)</f>
        <v>261</v>
      </c>
      <c r="O24" s="145">
        <f>SUM(O21:O23)</f>
        <v>114</v>
      </c>
      <c r="P24" s="145">
        <f>SUM(P21:P23)</f>
        <v>1037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46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47" t="s">
        <v>25</v>
      </c>
      <c r="F26" s="35" t="s">
        <v>26</v>
      </c>
      <c r="G26" s="36" t="s">
        <v>27</v>
      </c>
      <c r="H26" s="37"/>
      <c r="I26" s="271"/>
      <c r="J26" s="271"/>
      <c r="K26" s="157">
        <v>7</v>
      </c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 t="s">
        <v>155</v>
      </c>
      <c r="E27" s="42">
        <v>1</v>
      </c>
      <c r="F27" s="43">
        <v>4</v>
      </c>
      <c r="G27" s="43">
        <v>9</v>
      </c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 t="s">
        <v>156</v>
      </c>
      <c r="E28" s="42">
        <v>3</v>
      </c>
      <c r="F28" s="46">
        <v>3</v>
      </c>
      <c r="G28" s="46">
        <v>8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 t="s">
        <v>157</v>
      </c>
      <c r="E29" s="42">
        <v>3</v>
      </c>
      <c r="F29" s="46">
        <v>4</v>
      </c>
      <c r="G29" s="46">
        <v>7</v>
      </c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 t="s">
        <v>158</v>
      </c>
      <c r="E30" s="42">
        <v>1</v>
      </c>
      <c r="F30" s="46">
        <v>4</v>
      </c>
      <c r="G30" s="46">
        <v>7</v>
      </c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 t="s">
        <v>159</v>
      </c>
      <c r="E31" s="42">
        <v>70</v>
      </c>
      <c r="F31" s="46">
        <v>4</v>
      </c>
      <c r="G31" s="46">
        <v>6</v>
      </c>
      <c r="H31" s="37"/>
      <c r="I31" s="284"/>
      <c r="J31" s="284"/>
      <c r="K31" s="159">
        <v>20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 t="s">
        <v>160</v>
      </c>
      <c r="E32" s="42">
        <v>27</v>
      </c>
      <c r="F32" s="46">
        <v>8</v>
      </c>
      <c r="G32" s="46">
        <v>6</v>
      </c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 t="s">
        <v>161</v>
      </c>
      <c r="E33" s="42">
        <v>4</v>
      </c>
      <c r="F33" s="46">
        <v>6</v>
      </c>
      <c r="G33" s="46">
        <v>14</v>
      </c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 t="s">
        <v>162</v>
      </c>
      <c r="E34" s="42">
        <v>7</v>
      </c>
      <c r="F34" s="46">
        <v>4</v>
      </c>
      <c r="G34" s="46">
        <v>6</v>
      </c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116</v>
      </c>
      <c r="F37" s="60">
        <f>SUM(F27:F36)</f>
        <v>37</v>
      </c>
      <c r="G37" s="60">
        <f>SUM(G27:G36)</f>
        <v>63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:P1"/>
    <mergeCell ref="A2:P2"/>
    <mergeCell ref="B4:E4"/>
    <mergeCell ref="G4:J4"/>
    <mergeCell ref="K4:N4"/>
    <mergeCell ref="B3:C3"/>
    <mergeCell ref="A18:P18"/>
    <mergeCell ref="B12:F12"/>
    <mergeCell ref="G12:K12"/>
    <mergeCell ref="L12:P12"/>
    <mergeCell ref="A10:P10"/>
    <mergeCell ref="A11:P11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97</v>
      </c>
      <c r="C6" s="153">
        <v>20</v>
      </c>
      <c r="D6" s="153">
        <v>67</v>
      </c>
      <c r="E6" s="153">
        <f>B6+C6+D6</f>
        <v>184</v>
      </c>
      <c r="F6" s="153">
        <v>13</v>
      </c>
      <c r="G6" s="153">
        <v>19</v>
      </c>
      <c r="H6" s="153">
        <v>0</v>
      </c>
      <c r="I6" s="153">
        <v>1</v>
      </c>
      <c r="J6" s="153">
        <f>G6+H6+I6</f>
        <v>20</v>
      </c>
      <c r="K6" s="153">
        <v>96</v>
      </c>
      <c r="L6" s="153">
        <v>28</v>
      </c>
      <c r="M6" s="160">
        <v>53</v>
      </c>
      <c r="N6" s="160">
        <f>SUM(K6:M6)</f>
        <v>177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11</v>
      </c>
      <c r="C7" s="153">
        <v>1</v>
      </c>
      <c r="D7" s="153">
        <v>5</v>
      </c>
      <c r="E7" s="153">
        <f>B7+C7+D7</f>
        <v>17</v>
      </c>
      <c r="F7" s="153">
        <v>0</v>
      </c>
      <c r="G7" s="153">
        <v>2</v>
      </c>
      <c r="H7" s="153">
        <v>0</v>
      </c>
      <c r="I7" s="153">
        <v>0</v>
      </c>
      <c r="J7" s="153">
        <f>G7+H7+I7</f>
        <v>2</v>
      </c>
      <c r="K7" s="153">
        <v>9</v>
      </c>
      <c r="L7" s="153">
        <v>3</v>
      </c>
      <c r="M7" s="160">
        <v>3</v>
      </c>
      <c r="N7" s="160">
        <f>SUM(K7:M7)</f>
        <v>15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f>590+4</f>
        <v>594</v>
      </c>
      <c r="C8" s="153">
        <v>292</v>
      </c>
      <c r="D8" s="153">
        <v>550</v>
      </c>
      <c r="E8" s="153">
        <f>B8+C8+D8</f>
        <v>1436</v>
      </c>
      <c r="F8" s="153">
        <v>108</v>
      </c>
      <c r="G8" s="153">
        <v>105</v>
      </c>
      <c r="H8" s="153">
        <v>2</v>
      </c>
      <c r="I8" s="153">
        <v>1</v>
      </c>
      <c r="J8" s="153">
        <f>G8+H8+I8</f>
        <v>108</v>
      </c>
      <c r="K8" s="153">
        <v>585</v>
      </c>
      <c r="L8" s="153">
        <v>318</v>
      </c>
      <c r="M8" s="160">
        <v>533</v>
      </c>
      <c r="N8" s="160">
        <f>SUM(K8:M8)</f>
        <v>1436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702</v>
      </c>
      <c r="C9" s="161">
        <f>SUM(C6:C8)</f>
        <v>313</v>
      </c>
      <c r="D9" s="161">
        <f>SUM(D6:D8)</f>
        <v>622</v>
      </c>
      <c r="E9" s="153">
        <f>B9+C9+D9</f>
        <v>1637</v>
      </c>
      <c r="F9" s="15">
        <f>SUM(F6:F8)</f>
        <v>121</v>
      </c>
      <c r="G9" s="15">
        <f>SUM(G6:G8)</f>
        <v>126</v>
      </c>
      <c r="H9" s="15">
        <f>SUM(H6:H8)</f>
        <v>2</v>
      </c>
      <c r="I9" s="15">
        <f>SUM(I6:I8)</f>
        <v>2</v>
      </c>
      <c r="J9" s="153">
        <f>G9+H9+I9</f>
        <v>130</v>
      </c>
      <c r="K9" s="15">
        <f>SUM(K6:K8)</f>
        <v>690</v>
      </c>
      <c r="L9" s="15">
        <f>SUM(L6:L8)</f>
        <v>349</v>
      </c>
      <c r="M9" s="161">
        <f>SUM(M6:M8)</f>
        <v>589</v>
      </c>
      <c r="N9" s="160">
        <f>SUM(K9:M9)</f>
        <v>1628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5" t="s">
        <v>118</v>
      </c>
      <c r="C13" s="118">
        <v>2020</v>
      </c>
      <c r="D13" s="118">
        <v>2021</v>
      </c>
      <c r="E13" s="118">
        <v>2022</v>
      </c>
      <c r="F13" s="160" t="s">
        <v>7</v>
      </c>
      <c r="G13" s="245" t="s">
        <v>118</v>
      </c>
      <c r="H13" s="118">
        <v>2020</v>
      </c>
      <c r="I13" s="118">
        <v>2021</v>
      </c>
      <c r="J13" s="118">
        <v>2022</v>
      </c>
      <c r="K13" s="160" t="s">
        <v>7</v>
      </c>
      <c r="L13" s="245" t="s">
        <v>118</v>
      </c>
      <c r="M13" s="118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6</v>
      </c>
      <c r="D14" s="5">
        <v>58</v>
      </c>
      <c r="E14" s="65">
        <v>30</v>
      </c>
      <c r="F14" s="160">
        <f>SUM(B14:C14:D14:E14)</f>
        <v>97</v>
      </c>
      <c r="G14" s="21">
        <v>6</v>
      </c>
      <c r="H14" s="20">
        <v>10</v>
      </c>
      <c r="I14" s="5">
        <v>4</v>
      </c>
      <c r="J14" s="5">
        <v>0</v>
      </c>
      <c r="K14" s="160">
        <f>SUM(G14:H14:J14)</f>
        <v>20</v>
      </c>
      <c r="L14" s="20">
        <v>32</v>
      </c>
      <c r="M14" s="5">
        <v>33</v>
      </c>
      <c r="N14" s="5">
        <v>0</v>
      </c>
      <c r="O14" s="67">
        <v>2</v>
      </c>
      <c r="P14" s="5">
        <f>SUM(L14:O14)</f>
        <v>67</v>
      </c>
    </row>
    <row r="15" spans="1:16" ht="20.100000000000001" customHeight="1" x14ac:dyDescent="0.2">
      <c r="A15" s="152" t="s">
        <v>16</v>
      </c>
      <c r="B15" s="23">
        <v>0</v>
      </c>
      <c r="C15" s="5">
        <v>1</v>
      </c>
      <c r="D15" s="5">
        <v>6</v>
      </c>
      <c r="E15" s="66">
        <v>4</v>
      </c>
      <c r="F15" s="169">
        <f>SUM(B15:C15:D15:E15)</f>
        <v>11</v>
      </c>
      <c r="G15" s="24">
        <v>0</v>
      </c>
      <c r="H15" s="23">
        <v>1</v>
      </c>
      <c r="I15" s="5">
        <v>0</v>
      </c>
      <c r="J15" s="5">
        <v>0</v>
      </c>
      <c r="K15" s="169">
        <f>SUM(G15:H15:J15)</f>
        <v>1</v>
      </c>
      <c r="L15" s="23">
        <v>1</v>
      </c>
      <c r="M15" s="5">
        <v>4</v>
      </c>
      <c r="N15" s="5">
        <v>0</v>
      </c>
      <c r="O15" s="68">
        <v>0</v>
      </c>
      <c r="P15" s="5">
        <f>SUM(L15:O15)</f>
        <v>5</v>
      </c>
    </row>
    <row r="16" spans="1:16" ht="20.100000000000001" customHeight="1" x14ac:dyDescent="0.2">
      <c r="A16" s="152" t="s">
        <v>17</v>
      </c>
      <c r="B16" s="23">
        <f>8+2</f>
        <v>10</v>
      </c>
      <c r="C16" s="5">
        <f>6+2</f>
        <v>8</v>
      </c>
      <c r="D16" s="5">
        <v>354</v>
      </c>
      <c r="E16" s="66">
        <v>222</v>
      </c>
      <c r="F16" s="160">
        <f>SUM(B16:C16:D16:E16)</f>
        <v>594</v>
      </c>
      <c r="G16" s="24">
        <v>48</v>
      </c>
      <c r="H16" s="23">
        <v>85</v>
      </c>
      <c r="I16" s="5">
        <v>139</v>
      </c>
      <c r="J16" s="5">
        <v>20</v>
      </c>
      <c r="K16" s="160">
        <f>SUM(G16:H16:J16)</f>
        <v>292</v>
      </c>
      <c r="L16" s="23">
        <v>253</v>
      </c>
      <c r="M16" s="5">
        <v>191</v>
      </c>
      <c r="N16" s="5">
        <v>91</v>
      </c>
      <c r="O16" s="68">
        <v>15</v>
      </c>
      <c r="P16" s="5">
        <f>SUM(L16:O16)</f>
        <v>550</v>
      </c>
    </row>
    <row r="17" spans="1:18" ht="20.100000000000001" customHeight="1" x14ac:dyDescent="0.2">
      <c r="A17" s="152" t="s">
        <v>7</v>
      </c>
      <c r="B17" s="23">
        <f>SUM(B14:B16)</f>
        <v>13</v>
      </c>
      <c r="C17" s="23">
        <f>SUM(C14:C16)</f>
        <v>15</v>
      </c>
      <c r="D17" s="23">
        <f>SUM(D14:D16)</f>
        <v>418</v>
      </c>
      <c r="E17" s="23">
        <f>SUM(E14:E16)</f>
        <v>256</v>
      </c>
      <c r="F17" s="160">
        <f>SUM(B17:C17:D17:E17)</f>
        <v>702</v>
      </c>
      <c r="G17" s="24">
        <f>SUM(G14:G16)</f>
        <v>54</v>
      </c>
      <c r="H17" s="24">
        <f>SUM(H14:H16)</f>
        <v>96</v>
      </c>
      <c r="I17" s="21">
        <f>SUM(I14:I16)</f>
        <v>143</v>
      </c>
      <c r="J17" s="21">
        <f>SUM(J14:J16)</f>
        <v>20</v>
      </c>
      <c r="K17" s="160">
        <f>SUM(G17:H17:J17)</f>
        <v>313</v>
      </c>
      <c r="L17" s="24">
        <f>SUM(L14:L16)</f>
        <v>286</v>
      </c>
      <c r="M17" s="21">
        <f>SUM(M14:M16)</f>
        <v>228</v>
      </c>
      <c r="N17" s="21">
        <f>SUM(N14:N16)</f>
        <v>91</v>
      </c>
      <c r="O17" s="24">
        <f>SUM(O14:O16)</f>
        <v>17</v>
      </c>
      <c r="P17" s="5">
        <f>SUM(L17:O17)</f>
        <v>622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216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216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216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2</v>
      </c>
      <c r="C21" s="160">
        <v>6</v>
      </c>
      <c r="D21" s="160">
        <v>50</v>
      </c>
      <c r="E21" s="160">
        <v>38</v>
      </c>
      <c r="F21" s="160">
        <f>SUM(B21:E21)</f>
        <v>96</v>
      </c>
      <c r="G21" s="160">
        <v>9</v>
      </c>
      <c r="H21" s="160">
        <v>7</v>
      </c>
      <c r="I21" s="160">
        <v>12</v>
      </c>
      <c r="J21" s="160">
        <v>0</v>
      </c>
      <c r="K21" s="160">
        <f>SUM(G21:J21)</f>
        <v>28</v>
      </c>
      <c r="L21" s="160">
        <v>20</v>
      </c>
      <c r="M21" s="160">
        <v>33</v>
      </c>
      <c r="N21" s="160">
        <v>0</v>
      </c>
      <c r="O21" s="160">
        <v>0</v>
      </c>
      <c r="P21" s="160">
        <f>SUM(L21:O21)</f>
        <v>53</v>
      </c>
    </row>
    <row r="22" spans="1:18" ht="20.100000000000001" customHeight="1" x14ac:dyDescent="0.2">
      <c r="A22" s="153" t="s">
        <v>16</v>
      </c>
      <c r="B22" s="160">
        <v>0</v>
      </c>
      <c r="C22" s="160">
        <v>1</v>
      </c>
      <c r="D22" s="160">
        <v>4</v>
      </c>
      <c r="E22" s="160">
        <v>4</v>
      </c>
      <c r="F22" s="160">
        <f>SUM(B22:E22)</f>
        <v>9</v>
      </c>
      <c r="G22" s="160">
        <v>0</v>
      </c>
      <c r="H22" s="160">
        <v>1</v>
      </c>
      <c r="I22" s="160">
        <v>2</v>
      </c>
      <c r="J22" s="160">
        <v>0</v>
      </c>
      <c r="K22" s="160">
        <f>SUM(G22:J22)</f>
        <v>3</v>
      </c>
      <c r="L22" s="160">
        <v>0</v>
      </c>
      <c r="M22" s="160">
        <v>3</v>
      </c>
      <c r="N22" s="160">
        <v>0</v>
      </c>
      <c r="O22" s="160">
        <v>0</v>
      </c>
      <c r="P22" s="160">
        <f>SUM(L22:O22)</f>
        <v>3</v>
      </c>
    </row>
    <row r="23" spans="1:18" ht="20.100000000000001" customHeight="1" x14ac:dyDescent="0.2">
      <c r="A23" s="153" t="s">
        <v>17</v>
      </c>
      <c r="B23" s="160">
        <v>7</v>
      </c>
      <c r="C23" s="160">
        <v>2</v>
      </c>
      <c r="D23" s="160">
        <v>284</v>
      </c>
      <c r="E23" s="160">
        <v>292</v>
      </c>
      <c r="F23" s="160">
        <f>SUM(B23:E23)</f>
        <v>585</v>
      </c>
      <c r="G23" s="160">
        <v>46</v>
      </c>
      <c r="H23" s="160">
        <v>68</v>
      </c>
      <c r="I23" s="160">
        <v>174</v>
      </c>
      <c r="J23" s="160">
        <v>30</v>
      </c>
      <c r="K23" s="160">
        <f>SUM(G23:J23)</f>
        <v>318</v>
      </c>
      <c r="L23" s="160">
        <v>218</v>
      </c>
      <c r="M23" s="160">
        <v>191</v>
      </c>
      <c r="N23" s="160">
        <v>104</v>
      </c>
      <c r="O23" s="160">
        <v>20</v>
      </c>
      <c r="P23" s="160">
        <f>SUM(L23:O23)</f>
        <v>533</v>
      </c>
    </row>
    <row r="24" spans="1:18" ht="20.100000000000001" customHeight="1" x14ac:dyDescent="0.2">
      <c r="A24" s="15" t="s">
        <v>7</v>
      </c>
      <c r="B24" s="161">
        <f>SUM(B21:B23)</f>
        <v>9</v>
      </c>
      <c r="C24" s="161">
        <f>SUM(C21:C23)</f>
        <v>9</v>
      </c>
      <c r="D24" s="161">
        <f>SUM(D21:D23)</f>
        <v>338</v>
      </c>
      <c r="E24" s="161">
        <f>SUM(E21:E23)</f>
        <v>334</v>
      </c>
      <c r="F24" s="161">
        <f>SUM(B24:E24)</f>
        <v>690</v>
      </c>
      <c r="G24" s="161">
        <f>SUM(G21:G23)</f>
        <v>55</v>
      </c>
      <c r="H24" s="161">
        <f>SUM(H21:H23)</f>
        <v>76</v>
      </c>
      <c r="I24" s="161">
        <f>SUM(I21:I23)</f>
        <v>188</v>
      </c>
      <c r="J24" s="161">
        <f>SUM(J21:J23)</f>
        <v>30</v>
      </c>
      <c r="K24" s="161">
        <f>SUM(G24:J24)</f>
        <v>349</v>
      </c>
      <c r="L24" s="161">
        <f>SUM(L21:L23)</f>
        <v>238</v>
      </c>
      <c r="M24" s="161">
        <f>SUM(M21:M23)</f>
        <v>227</v>
      </c>
      <c r="N24" s="161">
        <f>SUM(N21:N23)</f>
        <v>104</v>
      </c>
      <c r="O24" s="161">
        <f>SUM(O21:O23)</f>
        <v>20</v>
      </c>
      <c r="P24" s="161">
        <f>SUM(P21:P23)</f>
        <v>589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/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>
        <v>2</v>
      </c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 t="s">
        <v>122</v>
      </c>
      <c r="E27" s="42">
        <v>11</v>
      </c>
      <c r="F27" s="43">
        <v>3</v>
      </c>
      <c r="G27" s="43">
        <v>4</v>
      </c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5.5" customHeight="1" thickTop="1" thickBot="1" x14ac:dyDescent="0.25">
      <c r="A28" s="275"/>
      <c r="B28" s="276"/>
      <c r="C28" s="277"/>
      <c r="D28" s="41" t="s">
        <v>120</v>
      </c>
      <c r="E28" s="42">
        <v>11</v>
      </c>
      <c r="F28" s="46">
        <v>3</v>
      </c>
      <c r="G28" s="46">
        <v>5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>
        <v>4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22</v>
      </c>
      <c r="F37" s="60">
        <f>SUM(F27:F36)</f>
        <v>6</v>
      </c>
      <c r="G37" s="60">
        <f>SUM(G27:G36)</f>
        <v>9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96" t="s">
        <v>78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219">
        <v>8</v>
      </c>
      <c r="J3" s="6"/>
      <c r="K3" s="4" t="s">
        <v>2</v>
      </c>
      <c r="L3" s="219">
        <v>7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7">
        <v>139</v>
      </c>
      <c r="C6" s="153">
        <v>68</v>
      </c>
      <c r="D6" s="153">
        <v>22</v>
      </c>
      <c r="E6" s="153">
        <f>B6+C6+D6</f>
        <v>229</v>
      </c>
      <c r="F6" s="153">
        <v>11</v>
      </c>
      <c r="G6" s="153">
        <v>13</v>
      </c>
      <c r="H6" s="153">
        <v>1</v>
      </c>
      <c r="I6" s="153">
        <v>0</v>
      </c>
      <c r="J6" s="153">
        <f>G6+H6+I6</f>
        <v>14</v>
      </c>
      <c r="K6" s="153">
        <v>162</v>
      </c>
      <c r="L6" s="153">
        <v>50</v>
      </c>
      <c r="M6" s="167">
        <v>14</v>
      </c>
      <c r="N6" s="167">
        <f>SUM(K6:M6)</f>
        <v>226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7">
        <v>0</v>
      </c>
      <c r="C7" s="153">
        <v>0</v>
      </c>
      <c r="D7" s="153">
        <v>0</v>
      </c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G7+H7+I7</f>
        <v>0</v>
      </c>
      <c r="K7" s="153">
        <v>0</v>
      </c>
      <c r="L7" s="153">
        <v>0</v>
      </c>
      <c r="M7" s="167">
        <v>0</v>
      </c>
      <c r="N7" s="167">
        <f>SUM(K7:M7)</f>
        <v>0</v>
      </c>
      <c r="O7" s="2">
        <f>E7+F7-J7-N7</f>
        <v>0</v>
      </c>
    </row>
    <row r="8" spans="1:16" ht="20.100000000000001" customHeight="1" x14ac:dyDescent="0.2">
      <c r="A8" s="15" t="s">
        <v>17</v>
      </c>
      <c r="B8" s="237">
        <v>605</v>
      </c>
      <c r="C8" s="15">
        <v>199</v>
      </c>
      <c r="D8" s="15">
        <v>138</v>
      </c>
      <c r="E8" s="15">
        <f>B8+C8+D8</f>
        <v>942</v>
      </c>
      <c r="F8" s="15">
        <v>95</v>
      </c>
      <c r="G8" s="15">
        <v>84</v>
      </c>
      <c r="H8" s="15">
        <v>3</v>
      </c>
      <c r="I8" s="15">
        <v>3</v>
      </c>
      <c r="J8" s="15">
        <f>G8+H8+I8</f>
        <v>90</v>
      </c>
      <c r="K8" s="15">
        <v>634</v>
      </c>
      <c r="L8" s="15">
        <v>187</v>
      </c>
      <c r="M8" s="237">
        <v>126</v>
      </c>
      <c r="N8" s="237">
        <f>SUM(K8:M8)</f>
        <v>947</v>
      </c>
      <c r="O8" s="2">
        <f>E8+F8-J8-N8</f>
        <v>0</v>
      </c>
    </row>
    <row r="9" spans="1:16" ht="20.100000000000001" customHeight="1" x14ac:dyDescent="0.2">
      <c r="A9" s="236" t="s">
        <v>7</v>
      </c>
      <c r="B9" s="236">
        <f>SUM(B6:B8)</f>
        <v>744</v>
      </c>
      <c r="C9" s="236">
        <f>SUM(C6:C8)</f>
        <v>267</v>
      </c>
      <c r="D9" s="236">
        <f>SUM(D6:D8)</f>
        <v>160</v>
      </c>
      <c r="E9" s="236">
        <f>B9+C9+D9</f>
        <v>1171</v>
      </c>
      <c r="F9" s="236">
        <f>SUM(F6:F8)</f>
        <v>106</v>
      </c>
      <c r="G9" s="236">
        <f>SUM(G6:G8)</f>
        <v>97</v>
      </c>
      <c r="H9" s="236">
        <f>SUM(H6:H8)</f>
        <v>4</v>
      </c>
      <c r="I9" s="236">
        <f>SUM(I6:I8)</f>
        <v>3</v>
      </c>
      <c r="J9" s="236">
        <f>G9+H9+I9</f>
        <v>104</v>
      </c>
      <c r="K9" s="236">
        <f>SUM(K6:K8)</f>
        <v>796</v>
      </c>
      <c r="L9" s="236">
        <f>SUM(L6:L8)</f>
        <v>237</v>
      </c>
      <c r="M9" s="236">
        <f>SUM(M6:M8)</f>
        <v>140</v>
      </c>
      <c r="N9" s="236">
        <f>SUM(K9:M9)</f>
        <v>1173</v>
      </c>
      <c r="O9" s="2">
        <f>E9+F9-J9-N9</f>
        <v>0</v>
      </c>
    </row>
    <row r="10" spans="1:16" ht="20.25" customHeight="1" x14ac:dyDescent="0.2">
      <c r="A10" s="297" t="s">
        <v>18</v>
      </c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9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300" t="s">
        <v>19</v>
      </c>
      <c r="C12" s="301"/>
      <c r="D12" s="301"/>
      <c r="E12" s="301"/>
      <c r="F12" s="302"/>
      <c r="G12" s="300" t="s">
        <v>20</v>
      </c>
      <c r="H12" s="301"/>
      <c r="I12" s="301"/>
      <c r="J12" s="301"/>
      <c r="K12" s="302"/>
      <c r="L12" s="300" t="s">
        <v>21</v>
      </c>
      <c r="M12" s="301"/>
      <c r="N12" s="301"/>
      <c r="O12" s="301"/>
      <c r="P12" s="302"/>
    </row>
    <row r="13" spans="1:16" ht="18.95" customHeight="1" x14ac:dyDescent="0.2">
      <c r="A13" s="18" t="s">
        <v>3</v>
      </c>
      <c r="B13" s="236" t="s">
        <v>118</v>
      </c>
      <c r="C13" s="118">
        <v>2020</v>
      </c>
      <c r="D13" s="118">
        <v>2021</v>
      </c>
      <c r="E13" s="118">
        <v>2022</v>
      </c>
      <c r="F13" s="167" t="s">
        <v>7</v>
      </c>
      <c r="G13" s="236" t="s">
        <v>118</v>
      </c>
      <c r="H13" s="118">
        <v>2020</v>
      </c>
      <c r="I13" s="118">
        <v>2021</v>
      </c>
      <c r="J13" s="118">
        <v>2022</v>
      </c>
      <c r="K13" s="167" t="s">
        <v>7</v>
      </c>
      <c r="L13" s="236" t="s">
        <v>118</v>
      </c>
      <c r="M13" s="118">
        <v>2020</v>
      </c>
      <c r="N13" s="118">
        <v>2021</v>
      </c>
      <c r="O13" s="118">
        <v>2022</v>
      </c>
      <c r="P13" s="167" t="s">
        <v>7</v>
      </c>
    </row>
    <row r="14" spans="1:16" ht="20.100000000000001" customHeight="1" x14ac:dyDescent="0.2">
      <c r="A14" s="19" t="s">
        <v>15</v>
      </c>
      <c r="B14" s="20">
        <v>64</v>
      </c>
      <c r="C14" s="5">
        <v>19</v>
      </c>
      <c r="D14" s="5">
        <f>42-7</f>
        <v>35</v>
      </c>
      <c r="E14" s="65">
        <v>21</v>
      </c>
      <c r="F14" s="167">
        <f>SUM(B14:C14:D14:E14)</f>
        <v>139</v>
      </c>
      <c r="G14" s="21">
        <f>26-4</f>
        <v>22</v>
      </c>
      <c r="H14" s="20">
        <v>23</v>
      </c>
      <c r="I14" s="5">
        <v>19</v>
      </c>
      <c r="J14" s="5">
        <v>4</v>
      </c>
      <c r="K14" s="167">
        <f>SUM(G14:H14:J14)</f>
        <v>68</v>
      </c>
      <c r="L14" s="20">
        <v>6</v>
      </c>
      <c r="M14" s="5">
        <v>1</v>
      </c>
      <c r="N14" s="5">
        <f>13-1</f>
        <v>12</v>
      </c>
      <c r="O14" s="67">
        <v>3</v>
      </c>
      <c r="P14" s="5">
        <f>SUM(L14:O14)</f>
        <v>22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0</v>
      </c>
      <c r="E15" s="66">
        <v>0</v>
      </c>
      <c r="F15" s="168">
        <f>SUM(B15:C15:D15:E15)</f>
        <v>0</v>
      </c>
      <c r="G15" s="24">
        <v>0</v>
      </c>
      <c r="H15" s="23">
        <v>0</v>
      </c>
      <c r="I15" s="5">
        <v>0</v>
      </c>
      <c r="J15" s="5">
        <v>0</v>
      </c>
      <c r="K15" s="168">
        <f>SUM(G15:H15:J15)</f>
        <v>0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52" t="s">
        <v>17</v>
      </c>
      <c r="B16" s="23">
        <f>157+7</f>
        <v>164</v>
      </c>
      <c r="C16" s="5">
        <f>108+3</f>
        <v>111</v>
      </c>
      <c r="D16" s="5">
        <f>190+7</f>
        <v>197</v>
      </c>
      <c r="E16" s="66">
        <v>133</v>
      </c>
      <c r="F16" s="167">
        <f>SUM(B16:E16)</f>
        <v>605</v>
      </c>
      <c r="G16" s="24">
        <f>109+4</f>
        <v>113</v>
      </c>
      <c r="H16" s="23">
        <v>9</v>
      </c>
      <c r="I16" s="5">
        <v>55</v>
      </c>
      <c r="J16" s="5">
        <v>22</v>
      </c>
      <c r="K16" s="167">
        <f>SUM(G16:H16:J16)</f>
        <v>199</v>
      </c>
      <c r="L16" s="23">
        <v>60</v>
      </c>
      <c r="M16" s="5">
        <v>19</v>
      </c>
      <c r="N16" s="5">
        <f>46+1</f>
        <v>47</v>
      </c>
      <c r="O16" s="68">
        <v>12</v>
      </c>
      <c r="P16" s="5">
        <f>SUM(L16:O16)</f>
        <v>138</v>
      </c>
    </row>
    <row r="17" spans="1:18" ht="20.100000000000001" customHeight="1" x14ac:dyDescent="0.2">
      <c r="A17" s="152" t="s">
        <v>7</v>
      </c>
      <c r="B17" s="23">
        <f>SUM(B14:B16)</f>
        <v>228</v>
      </c>
      <c r="C17" s="23">
        <f>SUM(C14:C16)</f>
        <v>130</v>
      </c>
      <c r="D17" s="23">
        <f>SUM(D14:D16)</f>
        <v>232</v>
      </c>
      <c r="E17" s="23">
        <f>SUM(E14:E16)</f>
        <v>154</v>
      </c>
      <c r="F17" s="167">
        <f>SUM(B17:C17:D17:E17)</f>
        <v>744</v>
      </c>
      <c r="G17" s="24">
        <f>SUM(G14:G16)</f>
        <v>135</v>
      </c>
      <c r="H17" s="24">
        <f>SUM(H14:H16)</f>
        <v>32</v>
      </c>
      <c r="I17" s="21">
        <f>SUM(I14:I16)</f>
        <v>74</v>
      </c>
      <c r="J17" s="21">
        <f>SUM(J14:J16)</f>
        <v>26</v>
      </c>
      <c r="K17" s="167">
        <f>SUM(G17:H17:J17)</f>
        <v>267</v>
      </c>
      <c r="L17" s="24">
        <f>SUM(L14:L16)</f>
        <v>66</v>
      </c>
      <c r="M17" s="21">
        <f>SUM(M14:M16)</f>
        <v>20</v>
      </c>
      <c r="N17" s="21">
        <f>SUM(N14:N16)</f>
        <v>59</v>
      </c>
      <c r="O17" s="24">
        <f>SUM(O14:O16)</f>
        <v>15</v>
      </c>
      <c r="P17" s="5">
        <f>SUM(L17:O17)</f>
        <v>160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303" t="s">
        <v>19</v>
      </c>
      <c r="C19" s="304"/>
      <c r="D19" s="304"/>
      <c r="E19" s="304"/>
      <c r="F19" s="305"/>
      <c r="G19" s="306" t="s">
        <v>20</v>
      </c>
      <c r="H19" s="304"/>
      <c r="I19" s="304"/>
      <c r="J19" s="304"/>
      <c r="K19" s="305"/>
      <c r="L19" s="306" t="s">
        <v>21</v>
      </c>
      <c r="M19" s="304"/>
      <c r="N19" s="304"/>
      <c r="O19" s="304"/>
      <c r="P19" s="305"/>
    </row>
    <row r="20" spans="1:18" ht="18.95" customHeight="1" x14ac:dyDescent="0.2">
      <c r="A20" s="9" t="s">
        <v>3</v>
      </c>
      <c r="B20" s="192" t="s">
        <v>118</v>
      </c>
      <c r="C20" s="118">
        <v>2020</v>
      </c>
      <c r="D20" s="118">
        <v>2021</v>
      </c>
      <c r="E20" s="118">
        <v>2022</v>
      </c>
      <c r="F20" s="167" t="s">
        <v>7</v>
      </c>
      <c r="G20" s="192" t="s">
        <v>118</v>
      </c>
      <c r="H20" s="118">
        <v>2020</v>
      </c>
      <c r="I20" s="118">
        <v>2021</v>
      </c>
      <c r="J20" s="118">
        <v>2022</v>
      </c>
      <c r="K20" s="167" t="s">
        <v>7</v>
      </c>
      <c r="L20" s="192" t="s">
        <v>118</v>
      </c>
      <c r="M20" s="118">
        <v>2020</v>
      </c>
      <c r="N20" s="118">
        <v>2021</v>
      </c>
      <c r="O20" s="118">
        <v>2022</v>
      </c>
      <c r="P20" s="167" t="s">
        <v>7</v>
      </c>
    </row>
    <row r="21" spans="1:18" ht="20.100000000000001" customHeight="1" x14ac:dyDescent="0.2">
      <c r="A21" s="153" t="s">
        <v>15</v>
      </c>
      <c r="B21" s="167">
        <v>66</v>
      </c>
      <c r="C21" s="167">
        <v>34</v>
      </c>
      <c r="D21" s="167">
        <v>36</v>
      </c>
      <c r="E21" s="167">
        <v>26</v>
      </c>
      <c r="F21" s="167">
        <f>SUM(B21:E21)</f>
        <v>162</v>
      </c>
      <c r="G21" s="167">
        <v>26</v>
      </c>
      <c r="H21" s="167">
        <v>4</v>
      </c>
      <c r="I21" s="167">
        <v>17</v>
      </c>
      <c r="J21" s="167">
        <v>3</v>
      </c>
      <c r="K21" s="167">
        <f>SUM(G21:J21)</f>
        <v>50</v>
      </c>
      <c r="L21" s="167">
        <v>3</v>
      </c>
      <c r="M21" s="167">
        <v>3</v>
      </c>
      <c r="N21" s="167">
        <v>7</v>
      </c>
      <c r="O21" s="167">
        <v>1</v>
      </c>
      <c r="P21" s="167">
        <f>SUM(L21:O21)</f>
        <v>14</v>
      </c>
    </row>
    <row r="22" spans="1:18" ht="20.100000000000001" customHeight="1" x14ac:dyDescent="0.2">
      <c r="A22" s="153" t="s">
        <v>16</v>
      </c>
      <c r="B22" s="167">
        <v>0</v>
      </c>
      <c r="C22" s="167">
        <v>0</v>
      </c>
      <c r="D22" s="167">
        <v>0</v>
      </c>
      <c r="E22" s="167">
        <v>0</v>
      </c>
      <c r="F22" s="167">
        <f>SUM(B22:E22)</f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f>SUM(G22:J22)</f>
        <v>0</v>
      </c>
      <c r="L22" s="167">
        <v>0</v>
      </c>
      <c r="M22" s="167">
        <v>0</v>
      </c>
      <c r="N22" s="167">
        <v>0</v>
      </c>
      <c r="O22" s="167">
        <v>0</v>
      </c>
      <c r="P22" s="167">
        <f>SUM(L22:O22)</f>
        <v>0</v>
      </c>
    </row>
    <row r="23" spans="1:18" ht="20.100000000000001" customHeight="1" x14ac:dyDescent="0.2">
      <c r="A23" s="153" t="s">
        <v>17</v>
      </c>
      <c r="B23" s="167">
        <v>142</v>
      </c>
      <c r="C23" s="167">
        <f>97+9</f>
        <v>106</v>
      </c>
      <c r="D23" s="167">
        <v>192</v>
      </c>
      <c r="E23" s="167">
        <v>194</v>
      </c>
      <c r="F23" s="167">
        <f>SUM(B23:E23)</f>
        <v>634</v>
      </c>
      <c r="G23" s="167">
        <v>109</v>
      </c>
      <c r="H23" s="167">
        <v>21</v>
      </c>
      <c r="I23" s="167">
        <v>38</v>
      </c>
      <c r="J23" s="167">
        <v>19</v>
      </c>
      <c r="K23" s="167">
        <f>SUM(G23:J23)</f>
        <v>187</v>
      </c>
      <c r="L23" s="167">
        <v>46</v>
      </c>
      <c r="M23" s="167">
        <v>14</v>
      </c>
      <c r="N23" s="167">
        <v>45</v>
      </c>
      <c r="O23" s="167">
        <v>21</v>
      </c>
      <c r="P23" s="167">
        <f>SUM(L23:O23)</f>
        <v>126</v>
      </c>
    </row>
    <row r="24" spans="1:18" ht="20.100000000000001" customHeight="1" x14ac:dyDescent="0.2">
      <c r="A24" s="15" t="s">
        <v>7</v>
      </c>
      <c r="B24" s="164">
        <f>SUM(B21:B23)</f>
        <v>208</v>
      </c>
      <c r="C24" s="164">
        <f>SUM(C21:C23)</f>
        <v>140</v>
      </c>
      <c r="D24" s="164">
        <f>SUM(D21:D23)</f>
        <v>228</v>
      </c>
      <c r="E24" s="164">
        <f>SUM(E21:E23)</f>
        <v>220</v>
      </c>
      <c r="F24" s="164">
        <f>SUM(B24:E24)</f>
        <v>796</v>
      </c>
      <c r="G24" s="164">
        <f>SUM(G21:G23)</f>
        <v>135</v>
      </c>
      <c r="H24" s="164">
        <f>SUM(H21:H23)</f>
        <v>25</v>
      </c>
      <c r="I24" s="164">
        <f>SUM(I21:I23)</f>
        <v>55</v>
      </c>
      <c r="J24" s="164">
        <f>SUM(J21:J23)</f>
        <v>22</v>
      </c>
      <c r="K24" s="164">
        <f>SUM(G24:J24)</f>
        <v>237</v>
      </c>
      <c r="L24" s="164">
        <f>SUM(L21:L23)</f>
        <v>49</v>
      </c>
      <c r="M24" s="164">
        <f>SUM(M21:M23)</f>
        <v>17</v>
      </c>
      <c r="N24" s="164">
        <f>SUM(N21:N23)</f>
        <v>52</v>
      </c>
      <c r="O24" s="164">
        <f>SUM(O21:O23)</f>
        <v>22</v>
      </c>
      <c r="P24" s="164">
        <f>SUM(P21:P23)</f>
        <v>140</v>
      </c>
    </row>
    <row r="25" spans="1:18" ht="113.25" customHeight="1" thickBot="1" x14ac:dyDescent="0.25">
      <c r="A25" s="267" t="s">
        <v>29</v>
      </c>
      <c r="B25" s="268"/>
      <c r="C25" s="268"/>
      <c r="D25" s="307"/>
      <c r="E25" s="165"/>
      <c r="F25" s="270" t="s">
        <v>23</v>
      </c>
      <c r="G25" s="307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6" t="s">
        <v>25</v>
      </c>
      <c r="F26" s="35" t="s">
        <v>26</v>
      </c>
      <c r="G26" s="36" t="s">
        <v>27</v>
      </c>
      <c r="H26" s="37"/>
      <c r="I26" s="271"/>
      <c r="J26" s="271"/>
      <c r="K26" s="157"/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42"/>
      <c r="F27" s="43"/>
      <c r="G27" s="43"/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>
        <v>1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36</v>
      </c>
      <c r="C6" s="153">
        <v>78</v>
      </c>
      <c r="D6" s="153">
        <v>63</v>
      </c>
      <c r="E6" s="153">
        <f>B6+C6+D6</f>
        <v>177</v>
      </c>
      <c r="F6" s="153">
        <v>30</v>
      </c>
      <c r="G6" s="153">
        <v>20</v>
      </c>
      <c r="H6" s="153">
        <v>0</v>
      </c>
      <c r="I6" s="153">
        <v>10</v>
      </c>
      <c r="J6" s="153">
        <f>G6+H6+I6</f>
        <v>30</v>
      </c>
      <c r="K6" s="153">
        <v>54</v>
      </c>
      <c r="L6" s="153">
        <v>60</v>
      </c>
      <c r="M6" s="160">
        <v>63</v>
      </c>
      <c r="N6" s="160">
        <f>SUM(K6:M6)</f>
        <v>177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2</v>
      </c>
      <c r="C7" s="153">
        <v>12</v>
      </c>
      <c r="D7" s="153">
        <v>11</v>
      </c>
      <c r="E7" s="153">
        <f>B7+C7+D7</f>
        <v>25</v>
      </c>
      <c r="F7" s="153">
        <v>4</v>
      </c>
      <c r="G7" s="153">
        <v>9</v>
      </c>
      <c r="H7" s="153">
        <v>0</v>
      </c>
      <c r="I7" s="153">
        <v>0</v>
      </c>
      <c r="J7" s="153">
        <f>G7+H7+I7</f>
        <v>9</v>
      </c>
      <c r="K7" s="153">
        <v>7</v>
      </c>
      <c r="L7" s="153">
        <v>6</v>
      </c>
      <c r="M7" s="160">
        <v>7</v>
      </c>
      <c r="N7" s="160">
        <f>SUM(K7:M7)</f>
        <v>20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570</v>
      </c>
      <c r="C8" s="153">
        <v>367</v>
      </c>
      <c r="D8" s="153">
        <v>426</v>
      </c>
      <c r="E8" s="153">
        <f>B8+C8+D8</f>
        <v>1363</v>
      </c>
      <c r="F8" s="153">
        <v>123</v>
      </c>
      <c r="G8" s="153">
        <v>131</v>
      </c>
      <c r="H8" s="153">
        <v>1</v>
      </c>
      <c r="I8" s="153">
        <v>2</v>
      </c>
      <c r="J8" s="153">
        <f>G8+H8+I8</f>
        <v>134</v>
      </c>
      <c r="K8" s="153">
        <v>496</v>
      </c>
      <c r="L8" s="153">
        <v>414</v>
      </c>
      <c r="M8" s="160">
        <v>442</v>
      </c>
      <c r="N8" s="160">
        <f>SUM(K8:M8)</f>
        <v>1352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608</v>
      </c>
      <c r="C9" s="161">
        <f>SUM(C6:C8)</f>
        <v>457</v>
      </c>
      <c r="D9" s="161">
        <f>SUM(D6:D8)</f>
        <v>500</v>
      </c>
      <c r="E9" s="153">
        <f>B9+C9+D9</f>
        <v>1565</v>
      </c>
      <c r="F9" s="15">
        <f>SUM(F6:F8)</f>
        <v>157</v>
      </c>
      <c r="G9" s="15">
        <f>SUM(G6:G8)</f>
        <v>160</v>
      </c>
      <c r="H9" s="15">
        <f>SUM(H6:H8)</f>
        <v>1</v>
      </c>
      <c r="I9" s="15">
        <f>SUM(I6:I8)</f>
        <v>12</v>
      </c>
      <c r="J9" s="153">
        <f>G9+H9+I9</f>
        <v>173</v>
      </c>
      <c r="K9" s="15">
        <f>SUM(K6:K8)</f>
        <v>557</v>
      </c>
      <c r="L9" s="15">
        <f>SUM(L6:L8)</f>
        <v>480</v>
      </c>
      <c r="M9" s="161">
        <f>SUM(M6:M8)</f>
        <v>512</v>
      </c>
      <c r="N9" s="160">
        <f>SUM(K9:M9)</f>
        <v>1549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2" t="s">
        <v>118</v>
      </c>
      <c r="C13" s="118">
        <v>2020</v>
      </c>
      <c r="D13" s="118">
        <v>2021</v>
      </c>
      <c r="E13" s="118">
        <v>2022</v>
      </c>
      <c r="F13" s="160" t="s">
        <v>7</v>
      </c>
      <c r="G13" s="242" t="s">
        <v>118</v>
      </c>
      <c r="H13" s="118">
        <v>2020</v>
      </c>
      <c r="I13" s="118">
        <v>2021</v>
      </c>
      <c r="J13" s="118">
        <v>2022</v>
      </c>
      <c r="K13" s="160" t="s">
        <v>7</v>
      </c>
      <c r="L13" s="242" t="s">
        <v>118</v>
      </c>
      <c r="M13" s="118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0</v>
      </c>
      <c r="E14" s="65">
        <v>36</v>
      </c>
      <c r="F14" s="160">
        <f>SUM(B14:C14:D14:E14)</f>
        <v>36</v>
      </c>
      <c r="G14" s="21">
        <v>5</v>
      </c>
      <c r="H14" s="20">
        <v>1</v>
      </c>
      <c r="I14" s="5">
        <v>71</v>
      </c>
      <c r="J14" s="5">
        <v>1</v>
      </c>
      <c r="K14" s="160">
        <f>SUM(G14:H14:J14)</f>
        <v>78</v>
      </c>
      <c r="L14" s="20">
        <v>11</v>
      </c>
      <c r="M14" s="5">
        <v>11</v>
      </c>
      <c r="N14" s="5">
        <v>36</v>
      </c>
      <c r="O14" s="67">
        <v>5</v>
      </c>
      <c r="P14" s="5">
        <f>SUM(L14:O14)</f>
        <v>63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0</v>
      </c>
      <c r="E15" s="66">
        <v>2</v>
      </c>
      <c r="F15" s="174">
        <f>SUM(B15:C15:D15:E15)</f>
        <v>2</v>
      </c>
      <c r="G15" s="24">
        <v>2</v>
      </c>
      <c r="H15" s="23">
        <v>1</v>
      </c>
      <c r="I15" s="5">
        <v>9</v>
      </c>
      <c r="J15" s="5">
        <v>0</v>
      </c>
      <c r="K15" s="174">
        <f>SUM(G15:H15:J15)</f>
        <v>12</v>
      </c>
      <c r="L15" s="23">
        <v>3</v>
      </c>
      <c r="M15" s="5">
        <v>3</v>
      </c>
      <c r="N15" s="5">
        <v>5</v>
      </c>
      <c r="O15" s="68">
        <v>0</v>
      </c>
      <c r="P15" s="5">
        <f>SUM(L15:O15)</f>
        <v>11</v>
      </c>
    </row>
    <row r="16" spans="1:16" ht="20.100000000000001" customHeight="1" x14ac:dyDescent="0.2">
      <c r="A16" s="152" t="s">
        <v>17</v>
      </c>
      <c r="B16" s="23">
        <v>0</v>
      </c>
      <c r="C16" s="5">
        <v>5</v>
      </c>
      <c r="D16" s="5">
        <v>399</v>
      </c>
      <c r="E16" s="66">
        <v>166</v>
      </c>
      <c r="F16" s="160">
        <f>SUM(B16:C16:D16:E16)</f>
        <v>570</v>
      </c>
      <c r="G16" s="24">
        <v>21</v>
      </c>
      <c r="H16" s="23">
        <v>103</v>
      </c>
      <c r="I16" s="5">
        <v>202</v>
      </c>
      <c r="J16" s="5">
        <v>41</v>
      </c>
      <c r="K16" s="160">
        <f>SUM(G16:H16:J16)</f>
        <v>367</v>
      </c>
      <c r="L16" s="23">
        <v>134</v>
      </c>
      <c r="M16" s="5">
        <v>200</v>
      </c>
      <c r="N16" s="5">
        <v>77</v>
      </c>
      <c r="O16" s="68">
        <v>15</v>
      </c>
      <c r="P16" s="5">
        <f>SUM(L16:O16)</f>
        <v>426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5</v>
      </c>
      <c r="D17" s="23">
        <f>SUM(D14:D16)</f>
        <v>399</v>
      </c>
      <c r="E17" s="23">
        <f>SUM(E14:E16)</f>
        <v>204</v>
      </c>
      <c r="F17" s="160">
        <f>SUM(B17:C17:D17:E17)</f>
        <v>608</v>
      </c>
      <c r="G17" s="24">
        <f>SUM(G14:G16)</f>
        <v>28</v>
      </c>
      <c r="H17" s="24">
        <f>SUM(H14:H16)</f>
        <v>105</v>
      </c>
      <c r="I17" s="21">
        <f>SUM(I14:I16)</f>
        <v>282</v>
      </c>
      <c r="J17" s="21">
        <f>SUM(J14:J16)</f>
        <v>42</v>
      </c>
      <c r="K17" s="160">
        <f>SUM(G17:H17:J17)</f>
        <v>457</v>
      </c>
      <c r="L17" s="24">
        <f>SUM(L14:L16)</f>
        <v>148</v>
      </c>
      <c r="M17" s="21">
        <f>SUM(M14:M16)</f>
        <v>214</v>
      </c>
      <c r="N17" s="21">
        <f>SUM(N14:N16)</f>
        <v>118</v>
      </c>
      <c r="O17" s="24">
        <f>SUM(O14:O16)</f>
        <v>20</v>
      </c>
      <c r="P17" s="5">
        <f>SUM(L17:O17)</f>
        <v>500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3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193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193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0</v>
      </c>
      <c r="C21" s="160">
        <v>0</v>
      </c>
      <c r="D21" s="160">
        <v>0</v>
      </c>
      <c r="E21" s="160">
        <v>54</v>
      </c>
      <c r="F21" s="160">
        <f>SUM(B21:E21)</f>
        <v>54</v>
      </c>
      <c r="G21" s="160">
        <v>0</v>
      </c>
      <c r="H21" s="160">
        <v>0</v>
      </c>
      <c r="I21" s="160">
        <v>59</v>
      </c>
      <c r="J21" s="160">
        <v>1</v>
      </c>
      <c r="K21" s="160">
        <f>SUM(G21:J21)</f>
        <v>60</v>
      </c>
      <c r="L21" s="160">
        <v>11</v>
      </c>
      <c r="M21" s="160">
        <v>8</v>
      </c>
      <c r="N21" s="160">
        <v>31</v>
      </c>
      <c r="O21" s="160">
        <v>13</v>
      </c>
      <c r="P21" s="160">
        <f>SUM(L21:O21)</f>
        <v>63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0</v>
      </c>
      <c r="E22" s="160">
        <v>7</v>
      </c>
      <c r="F22" s="160">
        <f>SUM(B22:E22)</f>
        <v>7</v>
      </c>
      <c r="G22" s="160">
        <v>0</v>
      </c>
      <c r="H22" s="160">
        <v>0</v>
      </c>
      <c r="I22" s="160">
        <v>6</v>
      </c>
      <c r="J22" s="160">
        <v>0</v>
      </c>
      <c r="K22" s="160">
        <f>SUM(G22:J22)</f>
        <v>6</v>
      </c>
      <c r="L22" s="160">
        <v>1</v>
      </c>
      <c r="M22" s="160">
        <v>2</v>
      </c>
      <c r="N22" s="160">
        <v>4</v>
      </c>
      <c r="O22" s="160">
        <v>0</v>
      </c>
      <c r="P22" s="160">
        <f>SUM(L22:O22)</f>
        <v>7</v>
      </c>
    </row>
    <row r="23" spans="1:18" ht="20.100000000000001" customHeight="1" x14ac:dyDescent="0.2">
      <c r="A23" s="153" t="s">
        <v>17</v>
      </c>
      <c r="B23" s="160">
        <v>0</v>
      </c>
      <c r="C23" s="160">
        <v>0</v>
      </c>
      <c r="D23" s="160">
        <v>272</v>
      </c>
      <c r="E23" s="160">
        <v>224</v>
      </c>
      <c r="F23" s="160">
        <f>SUM(B23:E23)</f>
        <v>496</v>
      </c>
      <c r="G23" s="160">
        <v>28</v>
      </c>
      <c r="H23" s="160">
        <v>42</v>
      </c>
      <c r="I23" s="160">
        <v>263</v>
      </c>
      <c r="J23" s="160">
        <v>81</v>
      </c>
      <c r="K23" s="160">
        <f>SUM(G23:J23)</f>
        <v>414</v>
      </c>
      <c r="L23" s="160">
        <v>111</v>
      </c>
      <c r="M23" s="160">
        <v>196</v>
      </c>
      <c r="N23" s="160">
        <v>122</v>
      </c>
      <c r="O23" s="160">
        <v>13</v>
      </c>
      <c r="P23" s="160">
        <f>SUM(L23:O23)</f>
        <v>442</v>
      </c>
    </row>
    <row r="24" spans="1:18" ht="20.100000000000001" customHeight="1" x14ac:dyDescent="0.2">
      <c r="A24" s="15" t="s">
        <v>7</v>
      </c>
      <c r="B24" s="161">
        <f>SUM(B21:B23)</f>
        <v>0</v>
      </c>
      <c r="C24" s="161">
        <f>SUM(C21:C23)</f>
        <v>0</v>
      </c>
      <c r="D24" s="161">
        <f>SUM(D21:D23)</f>
        <v>272</v>
      </c>
      <c r="E24" s="161">
        <f>SUM(E21:E23)</f>
        <v>285</v>
      </c>
      <c r="F24" s="161">
        <f>SUM(B24:E24)</f>
        <v>557</v>
      </c>
      <c r="G24" s="161">
        <f>SUM(G21:G23)</f>
        <v>28</v>
      </c>
      <c r="H24" s="161">
        <f>SUM(H21:H23)</f>
        <v>42</v>
      </c>
      <c r="I24" s="161">
        <f>SUM(I21:I23)</f>
        <v>328</v>
      </c>
      <c r="J24" s="161">
        <f>SUM(J21:J23)</f>
        <v>82</v>
      </c>
      <c r="K24" s="161">
        <f>SUM(G24:J24)</f>
        <v>480</v>
      </c>
      <c r="L24" s="161">
        <f>SUM(L21:L23)</f>
        <v>123</v>
      </c>
      <c r="M24" s="161">
        <f>SUM(M21:M23)</f>
        <v>206</v>
      </c>
      <c r="N24" s="161">
        <f>SUM(N21:N23)</f>
        <v>157</v>
      </c>
      <c r="O24" s="161">
        <f>SUM(O21:O23)</f>
        <v>26</v>
      </c>
      <c r="P24" s="161">
        <f>SUM(P21:P23)</f>
        <v>512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/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42"/>
      <c r="F27" s="43"/>
      <c r="G27" s="43"/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/>
      <c r="L31" s="69"/>
      <c r="M31" s="159">
        <v>1</v>
      </c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288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17</v>
      </c>
      <c r="J3" s="6"/>
      <c r="K3" s="4" t="s">
        <v>2</v>
      </c>
      <c r="L3" s="5">
        <v>13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27</v>
      </c>
      <c r="C6" s="153">
        <v>93</v>
      </c>
      <c r="D6" s="153">
        <v>108</v>
      </c>
      <c r="E6" s="153">
        <f>B6+C6+D6</f>
        <v>228</v>
      </c>
      <c r="F6" s="153">
        <v>12</v>
      </c>
      <c r="G6" s="153">
        <v>30</v>
      </c>
      <c r="H6" s="153">
        <v>0</v>
      </c>
      <c r="I6" s="153">
        <v>0</v>
      </c>
      <c r="J6" s="153">
        <f>G6+H6+I6</f>
        <v>30</v>
      </c>
      <c r="K6" s="153">
        <v>24</v>
      </c>
      <c r="L6" s="153">
        <v>96</v>
      </c>
      <c r="M6" s="160">
        <v>90</v>
      </c>
      <c r="N6" s="160">
        <f>SUM(K6:M6)</f>
        <v>210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v>4</v>
      </c>
      <c r="C7" s="153">
        <v>4</v>
      </c>
      <c r="D7" s="153">
        <v>8</v>
      </c>
      <c r="E7" s="153">
        <f>B7+C7+D7</f>
        <v>16</v>
      </c>
      <c r="F7" s="153">
        <v>2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1</v>
      </c>
      <c r="L7" s="153">
        <v>12</v>
      </c>
      <c r="M7" s="160">
        <v>4</v>
      </c>
      <c r="N7" s="160">
        <f>SUM(K7:M7)</f>
        <v>17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766</v>
      </c>
      <c r="C8" s="153">
        <v>570</v>
      </c>
      <c r="D8" s="153">
        <v>593</v>
      </c>
      <c r="E8" s="153">
        <f>B8+C8+D8</f>
        <v>1929</v>
      </c>
      <c r="F8" s="153">
        <v>149</v>
      </c>
      <c r="G8" s="153">
        <v>165</v>
      </c>
      <c r="H8" s="153">
        <v>0</v>
      </c>
      <c r="I8" s="153">
        <v>3</v>
      </c>
      <c r="J8" s="153">
        <f>G8+H8+I8</f>
        <v>168</v>
      </c>
      <c r="K8" s="153">
        <v>842</v>
      </c>
      <c r="L8" s="153">
        <v>529</v>
      </c>
      <c r="M8" s="160">
        <v>539</v>
      </c>
      <c r="N8" s="160">
        <f>SUM(K8:M8)</f>
        <v>1910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797</v>
      </c>
      <c r="C9" s="161">
        <f>SUM(C6:C8)</f>
        <v>667</v>
      </c>
      <c r="D9" s="161">
        <f>SUM(D6:D8)</f>
        <v>709</v>
      </c>
      <c r="E9" s="153">
        <f>B9+C9+D9</f>
        <v>2173</v>
      </c>
      <c r="F9" s="15">
        <f>SUM(F6:F8)</f>
        <v>163</v>
      </c>
      <c r="G9" s="15">
        <f>SUM(G6:G8)</f>
        <v>196</v>
      </c>
      <c r="H9" s="15">
        <f>SUM(H6:H8)</f>
        <v>0</v>
      </c>
      <c r="I9" s="15">
        <f>SUM(I6:I8)</f>
        <v>3</v>
      </c>
      <c r="J9" s="153">
        <f>G9+H9+I9</f>
        <v>199</v>
      </c>
      <c r="K9" s="15">
        <f>SUM(K6:K8)</f>
        <v>867</v>
      </c>
      <c r="L9" s="15">
        <f>SUM(L6:L8)</f>
        <v>637</v>
      </c>
      <c r="M9" s="161">
        <f>SUM(M6:M8)</f>
        <v>633</v>
      </c>
      <c r="N9" s="160">
        <f>SUM(K9:M9)</f>
        <v>2137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2" t="s">
        <v>118</v>
      </c>
      <c r="C13" s="118">
        <v>2020</v>
      </c>
      <c r="D13" s="118">
        <v>2021</v>
      </c>
      <c r="E13" s="118">
        <v>2022</v>
      </c>
      <c r="F13" s="160" t="s">
        <v>7</v>
      </c>
      <c r="G13" s="242" t="s">
        <v>118</v>
      </c>
      <c r="H13" s="118">
        <v>2020</v>
      </c>
      <c r="I13" s="118">
        <v>2021</v>
      </c>
      <c r="J13" s="118">
        <v>2022</v>
      </c>
      <c r="K13" s="160" t="s">
        <v>7</v>
      </c>
      <c r="L13" s="242" t="s">
        <v>118</v>
      </c>
      <c r="M13" s="118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v>7</v>
      </c>
      <c r="C14" s="5">
        <v>1</v>
      </c>
      <c r="D14" s="5">
        <v>7</v>
      </c>
      <c r="E14" s="65">
        <v>12</v>
      </c>
      <c r="F14" s="160">
        <f>SUM(B14:C14:D14:E14)</f>
        <v>27</v>
      </c>
      <c r="G14" s="21">
        <v>44</v>
      </c>
      <c r="H14" s="20">
        <v>23</v>
      </c>
      <c r="I14" s="5">
        <v>13</v>
      </c>
      <c r="J14" s="5">
        <v>13</v>
      </c>
      <c r="K14" s="160">
        <f>SUM(G14:H14:J14)</f>
        <v>93</v>
      </c>
      <c r="L14" s="20">
        <v>46</v>
      </c>
      <c r="M14" s="5">
        <v>38</v>
      </c>
      <c r="N14" s="5">
        <v>20</v>
      </c>
      <c r="O14" s="67">
        <v>4</v>
      </c>
      <c r="P14" s="5">
        <f>SUM(L14:O14)</f>
        <v>108</v>
      </c>
    </row>
    <row r="15" spans="1:16" ht="20.100000000000001" customHeight="1" x14ac:dyDescent="0.2">
      <c r="A15" s="152" t="s">
        <v>16</v>
      </c>
      <c r="B15" s="23">
        <v>2</v>
      </c>
      <c r="C15" s="5">
        <v>0</v>
      </c>
      <c r="D15" s="5">
        <v>1</v>
      </c>
      <c r="E15" s="66">
        <v>1</v>
      </c>
      <c r="F15" s="170">
        <f>SUM(B15:C15:D15:E15)</f>
        <v>4</v>
      </c>
      <c r="G15" s="24">
        <v>0</v>
      </c>
      <c r="H15" s="23">
        <v>0</v>
      </c>
      <c r="I15" s="5">
        <v>4</v>
      </c>
      <c r="J15" s="5">
        <v>0</v>
      </c>
      <c r="K15" s="170">
        <f>SUM(G15:H15:J15)</f>
        <v>4</v>
      </c>
      <c r="L15" s="23">
        <v>5</v>
      </c>
      <c r="M15" s="5">
        <v>1</v>
      </c>
      <c r="N15" s="5">
        <v>2</v>
      </c>
      <c r="O15" s="68">
        <v>0</v>
      </c>
      <c r="P15" s="5">
        <f>SUM(L15:O15)</f>
        <v>8</v>
      </c>
    </row>
    <row r="16" spans="1:16" ht="20.100000000000001" customHeight="1" x14ac:dyDescent="0.2">
      <c r="A16" s="152" t="s">
        <v>17</v>
      </c>
      <c r="B16" s="23">
        <v>44</v>
      </c>
      <c r="C16" s="5">
        <v>108</v>
      </c>
      <c r="D16" s="5">
        <v>404</v>
      </c>
      <c r="E16" s="66">
        <v>210</v>
      </c>
      <c r="F16" s="160">
        <f>SUM(B16:C16:D16:E16)</f>
        <v>766</v>
      </c>
      <c r="G16" s="24">
        <v>174</v>
      </c>
      <c r="H16" s="23">
        <v>236</v>
      </c>
      <c r="I16" s="5">
        <v>123</v>
      </c>
      <c r="J16" s="5">
        <v>37</v>
      </c>
      <c r="K16" s="160">
        <f>SUM(G16:H16:J16)</f>
        <v>570</v>
      </c>
      <c r="L16" s="23">
        <v>369</v>
      </c>
      <c r="M16" s="5">
        <v>134</v>
      </c>
      <c r="N16" s="5">
        <v>80</v>
      </c>
      <c r="O16" s="68">
        <v>10</v>
      </c>
      <c r="P16" s="5">
        <f>SUM(L16:O16)</f>
        <v>593</v>
      </c>
    </row>
    <row r="17" spans="1:18" ht="20.100000000000001" customHeight="1" x14ac:dyDescent="0.2">
      <c r="A17" s="152" t="s">
        <v>7</v>
      </c>
      <c r="B17" s="23">
        <f>SUM(B14:B16)</f>
        <v>53</v>
      </c>
      <c r="C17" s="23">
        <f>SUM(C14:C16)</f>
        <v>109</v>
      </c>
      <c r="D17" s="23">
        <f>SUM(D14:D16)</f>
        <v>412</v>
      </c>
      <c r="E17" s="23">
        <f>SUM(E14:E16)</f>
        <v>223</v>
      </c>
      <c r="F17" s="160">
        <f>SUM(B17:C17:D17:E17)</f>
        <v>797</v>
      </c>
      <c r="G17" s="24">
        <f>SUM(G14:G16)</f>
        <v>218</v>
      </c>
      <c r="H17" s="24">
        <f>SUM(H14:H16)</f>
        <v>259</v>
      </c>
      <c r="I17" s="21">
        <f>SUM(I14:I16)</f>
        <v>140</v>
      </c>
      <c r="J17" s="21">
        <f>SUM(J14:J16)</f>
        <v>50</v>
      </c>
      <c r="K17" s="160">
        <f>SUM(G17:H17:J17)</f>
        <v>667</v>
      </c>
      <c r="L17" s="24">
        <f>SUM(L14:L16)</f>
        <v>420</v>
      </c>
      <c r="M17" s="21">
        <f>SUM(M14:M16)</f>
        <v>173</v>
      </c>
      <c r="N17" s="21">
        <f>SUM(N14:N16)</f>
        <v>102</v>
      </c>
      <c r="O17" s="24">
        <f>SUM(O14:O16)</f>
        <v>14</v>
      </c>
      <c r="P17" s="5">
        <f>SUM(L17:O17)</f>
        <v>709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4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194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194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2</v>
      </c>
      <c r="C21" s="160">
        <v>0</v>
      </c>
      <c r="D21" s="160">
        <v>1</v>
      </c>
      <c r="E21" s="160">
        <v>21</v>
      </c>
      <c r="F21" s="160">
        <f>SUM(B21:E21)</f>
        <v>24</v>
      </c>
      <c r="G21" s="160">
        <v>49</v>
      </c>
      <c r="H21" s="160">
        <v>14</v>
      </c>
      <c r="I21" s="160">
        <v>13</v>
      </c>
      <c r="J21" s="160">
        <v>20</v>
      </c>
      <c r="K21" s="160">
        <f>SUM(G21:J21)</f>
        <v>96</v>
      </c>
      <c r="L21" s="160">
        <v>27</v>
      </c>
      <c r="M21" s="160">
        <v>39</v>
      </c>
      <c r="N21" s="160">
        <v>15</v>
      </c>
      <c r="O21" s="160">
        <v>9</v>
      </c>
      <c r="P21" s="160">
        <f>SUM(L21:O21)</f>
        <v>90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0</v>
      </c>
      <c r="E22" s="160">
        <v>1</v>
      </c>
      <c r="F22" s="160">
        <f>SUM(B22:E22)</f>
        <v>1</v>
      </c>
      <c r="G22" s="160">
        <v>3</v>
      </c>
      <c r="H22" s="160">
        <v>0</v>
      </c>
      <c r="I22" s="160">
        <v>8</v>
      </c>
      <c r="J22" s="160">
        <v>1</v>
      </c>
      <c r="K22" s="160">
        <f>SUM(G22:J22)</f>
        <v>12</v>
      </c>
      <c r="L22" s="160">
        <v>1</v>
      </c>
      <c r="M22" s="160">
        <v>1</v>
      </c>
      <c r="N22" s="160">
        <v>2</v>
      </c>
      <c r="O22" s="160">
        <v>0</v>
      </c>
      <c r="P22" s="160">
        <f>SUM(L22:O22)</f>
        <v>4</v>
      </c>
    </row>
    <row r="23" spans="1:18" ht="20.100000000000001" customHeight="1" x14ac:dyDescent="0.2">
      <c r="A23" s="153" t="s">
        <v>17</v>
      </c>
      <c r="B23" s="160">
        <v>35</v>
      </c>
      <c r="C23" s="160">
        <v>75</v>
      </c>
      <c r="D23" s="160">
        <v>404</v>
      </c>
      <c r="E23" s="160">
        <v>328</v>
      </c>
      <c r="F23" s="160">
        <f>SUM(B23:E23)</f>
        <v>842</v>
      </c>
      <c r="G23" s="160">
        <v>162</v>
      </c>
      <c r="H23" s="160">
        <v>212</v>
      </c>
      <c r="I23" s="160">
        <v>112</v>
      </c>
      <c r="J23" s="160">
        <v>43</v>
      </c>
      <c r="K23" s="160">
        <f>SUM(G23:J23)</f>
        <v>529</v>
      </c>
      <c r="L23" s="160">
        <v>307</v>
      </c>
      <c r="M23" s="160">
        <v>137</v>
      </c>
      <c r="N23" s="160">
        <v>74</v>
      </c>
      <c r="O23" s="160">
        <v>21</v>
      </c>
      <c r="P23" s="160">
        <f>SUM(L23:O23)</f>
        <v>539</v>
      </c>
    </row>
    <row r="24" spans="1:18" ht="20.100000000000001" customHeight="1" x14ac:dyDescent="0.2">
      <c r="A24" s="15" t="s">
        <v>7</v>
      </c>
      <c r="B24" s="161">
        <f>SUM(B21:B23)</f>
        <v>37</v>
      </c>
      <c r="C24" s="161">
        <f>SUM(C21:C23)</f>
        <v>75</v>
      </c>
      <c r="D24" s="161">
        <f>SUM(D21:D23)</f>
        <v>405</v>
      </c>
      <c r="E24" s="161">
        <f>SUM(E21:E23)</f>
        <v>350</v>
      </c>
      <c r="F24" s="161">
        <f>SUM(B24:E24)</f>
        <v>867</v>
      </c>
      <c r="G24" s="161">
        <f>SUM(G21:G23)</f>
        <v>214</v>
      </c>
      <c r="H24" s="161">
        <f>SUM(H21:H23)</f>
        <v>226</v>
      </c>
      <c r="I24" s="161">
        <f>SUM(I21:I23)</f>
        <v>133</v>
      </c>
      <c r="J24" s="161">
        <f>SUM(J21:J23)</f>
        <v>64</v>
      </c>
      <c r="K24" s="161">
        <f>SUM(G24:J24)</f>
        <v>637</v>
      </c>
      <c r="L24" s="161">
        <f>SUM(L21:L23)</f>
        <v>335</v>
      </c>
      <c r="M24" s="161">
        <f>SUM(M21:M23)</f>
        <v>177</v>
      </c>
      <c r="N24" s="161">
        <f>SUM(N21:N23)</f>
        <v>91</v>
      </c>
      <c r="O24" s="161">
        <f>SUM(O21:O23)</f>
        <v>30</v>
      </c>
      <c r="P24" s="161">
        <f>SUM(P21:P23)</f>
        <v>633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/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42"/>
      <c r="F27" s="43"/>
      <c r="G27" s="43"/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/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25:D25"/>
    <mergeCell ref="F25:G25"/>
    <mergeCell ref="I25:J27"/>
    <mergeCell ref="A26:C37"/>
    <mergeCell ref="N26:N27"/>
    <mergeCell ref="I29:J36"/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57</v>
      </c>
      <c r="J3" s="6"/>
      <c r="K3" s="4" t="s">
        <v>2</v>
      </c>
      <c r="L3" s="5">
        <v>27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f>569-11</f>
        <v>558</v>
      </c>
      <c r="C6" s="153">
        <v>358</v>
      </c>
      <c r="D6" s="153">
        <v>359</v>
      </c>
      <c r="E6" s="153">
        <f>B6+C6+D6</f>
        <v>1275</v>
      </c>
      <c r="F6" s="153">
        <v>104</v>
      </c>
      <c r="G6" s="153">
        <v>146</v>
      </c>
      <c r="H6" s="153">
        <v>3</v>
      </c>
      <c r="I6" s="153">
        <v>3</v>
      </c>
      <c r="J6" s="153">
        <f>G6+H6+I6</f>
        <v>152</v>
      </c>
      <c r="K6" s="153">
        <v>440</v>
      </c>
      <c r="L6" s="153">
        <v>508</v>
      </c>
      <c r="M6" s="160">
        <v>279</v>
      </c>
      <c r="N6" s="160">
        <f>SUM(K6:M6)</f>
        <v>1227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f>219-7</f>
        <v>212</v>
      </c>
      <c r="C7" s="153">
        <v>109</v>
      </c>
      <c r="D7" s="153">
        <v>165</v>
      </c>
      <c r="E7" s="153">
        <f>B7+C7+D7</f>
        <v>486</v>
      </c>
      <c r="F7" s="153">
        <v>51</v>
      </c>
      <c r="G7" s="153">
        <v>68</v>
      </c>
      <c r="H7" s="153">
        <v>0</v>
      </c>
      <c r="I7" s="153">
        <v>1</v>
      </c>
      <c r="J7" s="153">
        <f>G7+H7+I7</f>
        <v>69</v>
      </c>
      <c r="K7" s="153">
        <v>159</v>
      </c>
      <c r="L7" s="153">
        <v>174</v>
      </c>
      <c r="M7" s="160">
        <v>135</v>
      </c>
      <c r="N7" s="160">
        <f>SUM(K7:M7)</f>
        <v>468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f>2023-20</f>
        <v>2003</v>
      </c>
      <c r="C8" s="153">
        <v>1414</v>
      </c>
      <c r="D8" s="153">
        <v>1233</v>
      </c>
      <c r="E8" s="153">
        <f>B8+C8+D8</f>
        <v>4650</v>
      </c>
      <c r="F8" s="153">
        <v>443</v>
      </c>
      <c r="G8" s="153">
        <v>552</v>
      </c>
      <c r="H8" s="153">
        <v>10</v>
      </c>
      <c r="I8" s="153">
        <v>5</v>
      </c>
      <c r="J8" s="153">
        <f>G8+H8+I8</f>
        <v>567</v>
      </c>
      <c r="K8" s="153">
        <v>1855</v>
      </c>
      <c r="L8" s="153">
        <v>1625</v>
      </c>
      <c r="M8" s="160">
        <v>1046</v>
      </c>
      <c r="N8" s="160">
        <f>SUM(K8:M8)</f>
        <v>4526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2773</v>
      </c>
      <c r="C9" s="161">
        <f>SUM(C6:C8)</f>
        <v>1881</v>
      </c>
      <c r="D9" s="161">
        <f>SUM(D6:D8)</f>
        <v>1757</v>
      </c>
      <c r="E9" s="153">
        <f>B9+C9+D9</f>
        <v>6411</v>
      </c>
      <c r="F9" s="15">
        <f>SUM(F6:F8)</f>
        <v>598</v>
      </c>
      <c r="G9" s="15">
        <f>SUM(G6:G8)</f>
        <v>766</v>
      </c>
      <c r="H9" s="15">
        <f>SUM(H6:H8)</f>
        <v>13</v>
      </c>
      <c r="I9" s="15">
        <f>SUM(I6:I8)</f>
        <v>9</v>
      </c>
      <c r="J9" s="153">
        <f>G9+H9+I9</f>
        <v>788</v>
      </c>
      <c r="K9" s="15">
        <f>SUM(K6:K8)</f>
        <v>2454</v>
      </c>
      <c r="L9" s="15">
        <f>SUM(L6:L8)</f>
        <v>2307</v>
      </c>
      <c r="M9" s="161">
        <f>SUM(M6:M8)</f>
        <v>1460</v>
      </c>
      <c r="N9" s="160">
        <f>SUM(K9:M9)</f>
        <v>6221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51" t="s">
        <v>118</v>
      </c>
      <c r="C13" s="118">
        <v>2020</v>
      </c>
      <c r="D13" s="118">
        <v>2021</v>
      </c>
      <c r="E13" s="118">
        <v>2022</v>
      </c>
      <c r="F13" s="160" t="s">
        <v>7</v>
      </c>
      <c r="G13" s="251" t="s">
        <v>118</v>
      </c>
      <c r="H13" s="118">
        <v>2020</v>
      </c>
      <c r="I13" s="118">
        <v>2021</v>
      </c>
      <c r="J13" s="118">
        <v>2022</v>
      </c>
      <c r="K13" s="160" t="s">
        <v>7</v>
      </c>
      <c r="L13" s="251" t="s">
        <v>118</v>
      </c>
      <c r="M13" s="118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v>13</v>
      </c>
      <c r="C14" s="5">
        <v>29</v>
      </c>
      <c r="D14" s="5">
        <f>346-11</f>
        <v>335</v>
      </c>
      <c r="E14" s="65">
        <v>181</v>
      </c>
      <c r="F14" s="160">
        <f>SUM(B14:C14:D14:E14)</f>
        <v>558</v>
      </c>
      <c r="G14" s="21">
        <v>197</v>
      </c>
      <c r="H14" s="20">
        <v>130</v>
      </c>
      <c r="I14" s="5">
        <v>28</v>
      </c>
      <c r="J14" s="5">
        <v>3</v>
      </c>
      <c r="K14" s="160">
        <f>SUM(G14:H14:J14)</f>
        <v>358</v>
      </c>
      <c r="L14" s="20">
        <v>209</v>
      </c>
      <c r="M14" s="5">
        <v>121</v>
      </c>
      <c r="N14" s="5">
        <v>17</v>
      </c>
      <c r="O14" s="67">
        <v>12</v>
      </c>
      <c r="P14" s="5">
        <f>SUM(L14:O14)</f>
        <v>359</v>
      </c>
    </row>
    <row r="15" spans="1:16" ht="20.100000000000001" customHeight="1" x14ac:dyDescent="0.2">
      <c r="A15" s="152" t="s">
        <v>16</v>
      </c>
      <c r="B15" s="23">
        <v>5</v>
      </c>
      <c r="C15" s="5">
        <v>11</v>
      </c>
      <c r="D15" s="5">
        <f>138-7</f>
        <v>131</v>
      </c>
      <c r="E15" s="66">
        <v>65</v>
      </c>
      <c r="F15" s="170">
        <f>SUM(B15:C15:D15:E15)</f>
        <v>212</v>
      </c>
      <c r="G15" s="24">
        <v>24</v>
      </c>
      <c r="H15" s="23">
        <v>62</v>
      </c>
      <c r="I15" s="5">
        <v>7</v>
      </c>
      <c r="J15" s="5">
        <v>16</v>
      </c>
      <c r="K15" s="170">
        <f>SUM(G15:H15:J15)</f>
        <v>109</v>
      </c>
      <c r="L15" s="23">
        <v>67</v>
      </c>
      <c r="M15" s="5">
        <v>94</v>
      </c>
      <c r="N15" s="5">
        <v>0</v>
      </c>
      <c r="O15" s="68">
        <v>4</v>
      </c>
      <c r="P15" s="5">
        <f>SUM(L15:O15)</f>
        <v>165</v>
      </c>
    </row>
    <row r="16" spans="1:16" ht="20.100000000000001" customHeight="1" x14ac:dyDescent="0.2">
      <c r="A16" s="152" t="s">
        <v>17</v>
      </c>
      <c r="B16" s="23">
        <v>52</v>
      </c>
      <c r="C16" s="5">
        <v>85</v>
      </c>
      <c r="D16" s="5">
        <f>1004-20</f>
        <v>984</v>
      </c>
      <c r="E16" s="66">
        <v>882</v>
      </c>
      <c r="F16" s="160">
        <f>SUM(B16:C16:D16:E16)</f>
        <v>2003</v>
      </c>
      <c r="G16" s="24">
        <v>382</v>
      </c>
      <c r="H16" s="23">
        <v>528</v>
      </c>
      <c r="I16" s="5">
        <v>430</v>
      </c>
      <c r="J16" s="5">
        <v>74</v>
      </c>
      <c r="K16" s="160">
        <f>SUM(G16:H16:J16)</f>
        <v>1414</v>
      </c>
      <c r="L16" s="23">
        <v>528</v>
      </c>
      <c r="M16" s="5">
        <v>544</v>
      </c>
      <c r="N16" s="5">
        <v>102</v>
      </c>
      <c r="O16" s="68">
        <v>59</v>
      </c>
      <c r="P16" s="5">
        <f>SUM(L16:O16)</f>
        <v>1233</v>
      </c>
    </row>
    <row r="17" spans="1:18" ht="20.100000000000001" customHeight="1" x14ac:dyDescent="0.2">
      <c r="A17" s="152" t="s">
        <v>7</v>
      </c>
      <c r="B17" s="23">
        <f>SUM(B14:B16)</f>
        <v>70</v>
      </c>
      <c r="C17" s="23">
        <f>SUM(C14:C16)</f>
        <v>125</v>
      </c>
      <c r="D17" s="23">
        <f>SUM(D14:D16)</f>
        <v>1450</v>
      </c>
      <c r="E17" s="23">
        <f>SUM(E14:E16)</f>
        <v>1128</v>
      </c>
      <c r="F17" s="160">
        <f>SUM(B17:C17:D17:E17)</f>
        <v>2773</v>
      </c>
      <c r="G17" s="24">
        <f>SUM(G14:G16)</f>
        <v>603</v>
      </c>
      <c r="H17" s="24">
        <f>SUM(H14:H16)</f>
        <v>720</v>
      </c>
      <c r="I17" s="21">
        <f>SUM(I14:I16)</f>
        <v>465</v>
      </c>
      <c r="J17" s="21">
        <f>SUM(J14:J16)</f>
        <v>93</v>
      </c>
      <c r="K17" s="160">
        <f>SUM(G17:H17:J17)</f>
        <v>1881</v>
      </c>
      <c r="L17" s="24">
        <f>SUM(L14:L16)</f>
        <v>804</v>
      </c>
      <c r="M17" s="21">
        <f>SUM(M14:M16)</f>
        <v>759</v>
      </c>
      <c r="N17" s="21">
        <f>SUM(N14:N16)</f>
        <v>119</v>
      </c>
      <c r="O17" s="24">
        <f>SUM(O14:O16)</f>
        <v>75</v>
      </c>
      <c r="P17" s="5">
        <f>SUM(L17:O17)</f>
        <v>1757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216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216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216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20</v>
      </c>
      <c r="C21" s="160">
        <v>33</v>
      </c>
      <c r="D21" s="160">
        <v>143</v>
      </c>
      <c r="E21" s="160">
        <v>244</v>
      </c>
      <c r="F21" s="160">
        <f>SUM(B21:E21)</f>
        <v>440</v>
      </c>
      <c r="G21" s="160">
        <v>164</v>
      </c>
      <c r="H21" s="160">
        <v>105</v>
      </c>
      <c r="I21" s="160">
        <v>228</v>
      </c>
      <c r="J21" s="160">
        <v>11</v>
      </c>
      <c r="K21" s="160">
        <f>SUM(G21:J21)</f>
        <v>508</v>
      </c>
      <c r="L21" s="160">
        <v>163</v>
      </c>
      <c r="M21" s="160">
        <v>90</v>
      </c>
      <c r="N21" s="160">
        <v>12</v>
      </c>
      <c r="O21" s="160">
        <v>14</v>
      </c>
      <c r="P21" s="160">
        <f>SUM(L21:O21)</f>
        <v>279</v>
      </c>
    </row>
    <row r="22" spans="1:18" ht="20.100000000000001" customHeight="1" x14ac:dyDescent="0.2">
      <c r="A22" s="153" t="s">
        <v>16</v>
      </c>
      <c r="B22" s="160">
        <v>8</v>
      </c>
      <c r="C22" s="160">
        <v>12</v>
      </c>
      <c r="D22" s="160">
        <v>42</v>
      </c>
      <c r="E22" s="160">
        <v>97</v>
      </c>
      <c r="F22" s="160">
        <f>SUM(B22:E22)</f>
        <v>159</v>
      </c>
      <c r="G22" s="160">
        <v>25</v>
      </c>
      <c r="H22" s="160">
        <v>38</v>
      </c>
      <c r="I22" s="160">
        <v>102</v>
      </c>
      <c r="J22" s="160">
        <v>9</v>
      </c>
      <c r="K22" s="160">
        <f>SUM(G22:J22)</f>
        <v>174</v>
      </c>
      <c r="L22" s="160">
        <v>37</v>
      </c>
      <c r="M22" s="160">
        <v>80</v>
      </c>
      <c r="N22" s="160">
        <v>1</v>
      </c>
      <c r="O22" s="160">
        <v>17</v>
      </c>
      <c r="P22" s="190">
        <f>SUM(L22:O22)</f>
        <v>135</v>
      </c>
    </row>
    <row r="23" spans="1:18" ht="20.100000000000001" customHeight="1" x14ac:dyDescent="0.2">
      <c r="A23" s="153" t="s">
        <v>17</v>
      </c>
      <c r="B23" s="160">
        <v>72</v>
      </c>
      <c r="C23" s="160">
        <v>102</v>
      </c>
      <c r="D23" s="160">
        <v>506</v>
      </c>
      <c r="E23" s="160">
        <v>1175</v>
      </c>
      <c r="F23" s="160">
        <f>SUM(B23:E23)</f>
        <v>1855</v>
      </c>
      <c r="G23" s="160">
        <v>342</v>
      </c>
      <c r="H23" s="160">
        <v>391</v>
      </c>
      <c r="I23" s="160">
        <v>781</v>
      </c>
      <c r="J23" s="160">
        <v>111</v>
      </c>
      <c r="K23" s="160">
        <f>SUM(G23:J23)</f>
        <v>1625</v>
      </c>
      <c r="L23" s="160">
        <v>366</v>
      </c>
      <c r="M23" s="160">
        <v>457</v>
      </c>
      <c r="N23" s="160">
        <v>170</v>
      </c>
      <c r="O23" s="160">
        <v>53</v>
      </c>
      <c r="P23" s="160">
        <f>SUM(L23:O23)</f>
        <v>1046</v>
      </c>
    </row>
    <row r="24" spans="1:18" ht="20.100000000000001" customHeight="1" x14ac:dyDescent="0.2">
      <c r="A24" s="15" t="s">
        <v>7</v>
      </c>
      <c r="B24" s="161">
        <f>SUM(B21:B23)</f>
        <v>100</v>
      </c>
      <c r="C24" s="161">
        <f>SUM(C21:C23)</f>
        <v>147</v>
      </c>
      <c r="D24" s="161">
        <f>SUM(D21:D23)</f>
        <v>691</v>
      </c>
      <c r="E24" s="161">
        <f>SUM(E21:E23)</f>
        <v>1516</v>
      </c>
      <c r="F24" s="161">
        <f>SUM(B24:E24)</f>
        <v>2454</v>
      </c>
      <c r="G24" s="161">
        <f>SUM(G21:G23)</f>
        <v>531</v>
      </c>
      <c r="H24" s="161">
        <f>SUM(H21:H23)</f>
        <v>534</v>
      </c>
      <c r="I24" s="161">
        <f>SUM(I21:I23)</f>
        <v>1111</v>
      </c>
      <c r="J24" s="161">
        <f>SUM(J21:J23)</f>
        <v>131</v>
      </c>
      <c r="K24" s="161">
        <f>SUM(G24:J24)</f>
        <v>2307</v>
      </c>
      <c r="L24" s="161">
        <f>SUM(L21:L23)</f>
        <v>566</v>
      </c>
      <c r="M24" s="161">
        <f>SUM(M21:M23)</f>
        <v>627</v>
      </c>
      <c r="N24" s="161">
        <f>SUM(N21:N23)</f>
        <v>183</v>
      </c>
      <c r="O24" s="161">
        <f>SUM(O21:O23)</f>
        <v>84</v>
      </c>
      <c r="P24" s="161">
        <f>SUM(P21:P23)</f>
        <v>1460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>
        <v>11</v>
      </c>
      <c r="L26" s="38"/>
      <c r="M26" s="158">
        <v>5</v>
      </c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 t="s">
        <v>120</v>
      </c>
      <c r="E27" s="42">
        <v>16</v>
      </c>
      <c r="F27" s="43">
        <v>5</v>
      </c>
      <c r="G27" s="43">
        <v>4</v>
      </c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 t="s">
        <v>121</v>
      </c>
      <c r="E28" s="42">
        <v>22</v>
      </c>
      <c r="F28" s="46">
        <v>4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 t="s">
        <v>123</v>
      </c>
      <c r="E29" s="42">
        <v>37</v>
      </c>
      <c r="F29" s="46">
        <v>6</v>
      </c>
      <c r="G29" s="46">
        <v>5</v>
      </c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 t="s">
        <v>124</v>
      </c>
      <c r="E30" s="42">
        <v>34</v>
      </c>
      <c r="F30" s="46">
        <v>6</v>
      </c>
      <c r="G30" s="46">
        <v>4</v>
      </c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 t="s">
        <v>125</v>
      </c>
      <c r="E31" s="42">
        <v>33</v>
      </c>
      <c r="F31" s="46">
        <v>5</v>
      </c>
      <c r="G31" s="46">
        <v>5</v>
      </c>
      <c r="H31" s="37"/>
      <c r="I31" s="284"/>
      <c r="J31" s="284"/>
      <c r="K31" s="159">
        <v>23</v>
      </c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 t="s">
        <v>126</v>
      </c>
      <c r="E32" s="42">
        <v>37</v>
      </c>
      <c r="F32" s="46">
        <v>8</v>
      </c>
      <c r="G32" s="46">
        <v>3</v>
      </c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 t="s">
        <v>127</v>
      </c>
      <c r="E33" s="42">
        <v>28</v>
      </c>
      <c r="F33" s="46">
        <v>7</v>
      </c>
      <c r="G33" s="46">
        <v>4</v>
      </c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 t="s">
        <v>128</v>
      </c>
      <c r="E34" s="42">
        <v>11</v>
      </c>
      <c r="F34" s="46">
        <v>4</v>
      </c>
      <c r="G34" s="46">
        <v>3</v>
      </c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>
        <v>3</v>
      </c>
      <c r="F35" s="46">
        <v>0</v>
      </c>
      <c r="G35" s="46">
        <v>0</v>
      </c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221</v>
      </c>
      <c r="F37" s="60">
        <f>SUM(F27:F36)</f>
        <v>45</v>
      </c>
      <c r="G37" s="60">
        <f>SUM(G27:G36)</f>
        <v>32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3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f>146-1</f>
        <v>145</v>
      </c>
      <c r="C6" s="153">
        <v>26</v>
      </c>
      <c r="D6" s="153">
        <v>61</v>
      </c>
      <c r="E6" s="153">
        <f>B6+C6+D6</f>
        <v>232</v>
      </c>
      <c r="F6" s="153">
        <v>7</v>
      </c>
      <c r="G6" s="153">
        <v>23</v>
      </c>
      <c r="H6" s="153">
        <v>0</v>
      </c>
      <c r="I6" s="153">
        <v>0</v>
      </c>
      <c r="J6" s="153">
        <f>G6+H6+I6</f>
        <v>23</v>
      </c>
      <c r="K6" s="153">
        <v>122</v>
      </c>
      <c r="L6" s="153">
        <v>40</v>
      </c>
      <c r="M6" s="160">
        <v>54</v>
      </c>
      <c r="N6" s="160">
        <f>SUM(K6:M6)</f>
        <v>216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60">
        <f>7-1</f>
        <v>6</v>
      </c>
      <c r="C7" s="153">
        <v>2</v>
      </c>
      <c r="D7" s="153">
        <v>12</v>
      </c>
      <c r="E7" s="153">
        <f>B7+C7+D7</f>
        <v>20</v>
      </c>
      <c r="F7" s="153">
        <v>3</v>
      </c>
      <c r="G7" s="153">
        <v>4</v>
      </c>
      <c r="H7" s="153">
        <v>0</v>
      </c>
      <c r="I7" s="153">
        <v>0</v>
      </c>
      <c r="J7" s="153">
        <f>G7+H7+I7</f>
        <v>4</v>
      </c>
      <c r="K7" s="153">
        <v>6</v>
      </c>
      <c r="L7" s="153">
        <v>5</v>
      </c>
      <c r="M7" s="160">
        <v>8</v>
      </c>
      <c r="N7" s="160">
        <f>SUM(K7:M7)</f>
        <v>19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f>895+1</f>
        <v>896</v>
      </c>
      <c r="C8" s="153">
        <v>255</v>
      </c>
      <c r="D8" s="153">
        <v>303</v>
      </c>
      <c r="E8" s="153">
        <f>B8+C8+D8</f>
        <v>1454</v>
      </c>
      <c r="F8" s="153">
        <v>64</v>
      </c>
      <c r="G8" s="153">
        <v>144</v>
      </c>
      <c r="H8" s="153">
        <v>1</v>
      </c>
      <c r="I8" s="153">
        <v>1</v>
      </c>
      <c r="J8" s="153">
        <f>G8+H8+I8</f>
        <v>146</v>
      </c>
      <c r="K8" s="153">
        <v>760</v>
      </c>
      <c r="L8" s="153">
        <v>350</v>
      </c>
      <c r="M8" s="160">
        <v>262</v>
      </c>
      <c r="N8" s="160">
        <f>SUM(K8:M8)</f>
        <v>1372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1047</v>
      </c>
      <c r="C9" s="161">
        <f>SUM(C6:C8)</f>
        <v>283</v>
      </c>
      <c r="D9" s="161">
        <f>SUM(D6:D8)</f>
        <v>376</v>
      </c>
      <c r="E9" s="153">
        <f>B9+C9+D9</f>
        <v>1706</v>
      </c>
      <c r="F9" s="15">
        <f>SUM(F6:F8)</f>
        <v>74</v>
      </c>
      <c r="G9" s="15">
        <f>SUM(G6:G8)</f>
        <v>171</v>
      </c>
      <c r="H9" s="15">
        <f>SUM(H6:H8)</f>
        <v>1</v>
      </c>
      <c r="I9" s="15">
        <f>SUM(I6:I8)</f>
        <v>1</v>
      </c>
      <c r="J9" s="153">
        <f>G9+H9+I9</f>
        <v>173</v>
      </c>
      <c r="K9" s="15">
        <f>SUM(K6:K8)</f>
        <v>888</v>
      </c>
      <c r="L9" s="15">
        <f>SUM(L6:L8)</f>
        <v>395</v>
      </c>
      <c r="M9" s="161">
        <f>SUM(M6:M8)</f>
        <v>324</v>
      </c>
      <c r="N9" s="160">
        <f>SUM(K9:M9)</f>
        <v>1607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5" t="s">
        <v>118</v>
      </c>
      <c r="C13" s="186">
        <v>2020</v>
      </c>
      <c r="D13" s="118">
        <v>2021</v>
      </c>
      <c r="E13" s="118">
        <v>2022</v>
      </c>
      <c r="F13" s="160" t="s">
        <v>7</v>
      </c>
      <c r="G13" s="245" t="s">
        <v>118</v>
      </c>
      <c r="H13" s="245">
        <v>2020</v>
      </c>
      <c r="I13" s="118">
        <v>2021</v>
      </c>
      <c r="J13" s="118">
        <v>2022</v>
      </c>
      <c r="K13" s="160" t="s">
        <v>7</v>
      </c>
      <c r="L13" s="245" t="s">
        <v>118</v>
      </c>
      <c r="M13" s="245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f>23-1</f>
        <v>22</v>
      </c>
      <c r="C14" s="5">
        <v>47</v>
      </c>
      <c r="D14" s="5">
        <v>41</v>
      </c>
      <c r="E14" s="65">
        <v>35</v>
      </c>
      <c r="F14" s="160">
        <f>SUM(B14:C14:D14:E14)</f>
        <v>145</v>
      </c>
      <c r="G14" s="21">
        <v>14</v>
      </c>
      <c r="H14" s="20">
        <v>11</v>
      </c>
      <c r="I14" s="5">
        <v>1</v>
      </c>
      <c r="J14" s="5">
        <v>0</v>
      </c>
      <c r="K14" s="160">
        <f>SUM(G14:H14:J14)</f>
        <v>26</v>
      </c>
      <c r="L14" s="20">
        <v>46</v>
      </c>
      <c r="M14" s="5">
        <v>13</v>
      </c>
      <c r="N14" s="5">
        <v>2</v>
      </c>
      <c r="O14" s="67">
        <v>0</v>
      </c>
      <c r="P14" s="5">
        <f>SUM(L14:O14)</f>
        <v>61</v>
      </c>
    </row>
    <row r="15" spans="1:16" ht="20.100000000000001" customHeight="1" x14ac:dyDescent="0.2">
      <c r="A15" s="152" t="s">
        <v>16</v>
      </c>
      <c r="B15" s="23">
        <v>1</v>
      </c>
      <c r="C15" s="5">
        <v>1</v>
      </c>
      <c r="D15" s="5">
        <f>4-1</f>
        <v>3</v>
      </c>
      <c r="E15" s="66">
        <v>1</v>
      </c>
      <c r="F15" s="171">
        <f>SUM(B15:C15:D15:E15)</f>
        <v>6</v>
      </c>
      <c r="G15" s="24">
        <v>0</v>
      </c>
      <c r="H15" s="23">
        <v>2</v>
      </c>
      <c r="I15" s="5">
        <v>0</v>
      </c>
      <c r="J15" s="5">
        <v>0</v>
      </c>
      <c r="K15" s="171">
        <f>SUM(G15:H15:J15)</f>
        <v>2</v>
      </c>
      <c r="L15" s="23">
        <v>5</v>
      </c>
      <c r="M15" s="5">
        <v>5</v>
      </c>
      <c r="N15" s="5">
        <v>2</v>
      </c>
      <c r="O15" s="68">
        <v>0</v>
      </c>
      <c r="P15" s="5">
        <f>SUM(L15:O15)</f>
        <v>12</v>
      </c>
    </row>
    <row r="16" spans="1:16" ht="20.100000000000001" customHeight="1" x14ac:dyDescent="0.2">
      <c r="A16" s="152" t="s">
        <v>17</v>
      </c>
      <c r="B16" s="23">
        <f>93+1</f>
        <v>94</v>
      </c>
      <c r="C16" s="5">
        <v>249</v>
      </c>
      <c r="D16" s="5">
        <v>325</v>
      </c>
      <c r="E16" s="66">
        <v>228</v>
      </c>
      <c r="F16" s="160">
        <f>SUM(B16:C16:D16:E16)</f>
        <v>896</v>
      </c>
      <c r="G16" s="24">
        <v>133</v>
      </c>
      <c r="H16" s="23">
        <v>64</v>
      </c>
      <c r="I16" s="5">
        <v>47</v>
      </c>
      <c r="J16" s="5">
        <v>11</v>
      </c>
      <c r="K16" s="160">
        <f>SUM(G16:H16:J16)</f>
        <v>255</v>
      </c>
      <c r="L16" s="23">
        <v>210</v>
      </c>
      <c r="M16" s="5">
        <v>60</v>
      </c>
      <c r="N16" s="5">
        <v>21</v>
      </c>
      <c r="O16" s="68">
        <v>12</v>
      </c>
      <c r="P16" s="5">
        <f>SUM(L16:O16)</f>
        <v>303</v>
      </c>
    </row>
    <row r="17" spans="1:18" ht="20.100000000000001" customHeight="1" x14ac:dyDescent="0.2">
      <c r="A17" s="152" t="s">
        <v>7</v>
      </c>
      <c r="B17" s="23">
        <f>SUM(B14:B16)</f>
        <v>117</v>
      </c>
      <c r="C17" s="23">
        <f>SUM(C14:C16)</f>
        <v>297</v>
      </c>
      <c r="D17" s="23">
        <f>SUM(D14:D16)</f>
        <v>369</v>
      </c>
      <c r="E17" s="23">
        <f>SUM(E14:E16)</f>
        <v>264</v>
      </c>
      <c r="F17" s="160">
        <f>SUM(B17:C17:D17:E17)</f>
        <v>1047</v>
      </c>
      <c r="G17" s="24">
        <f>SUM(G14:G16)</f>
        <v>147</v>
      </c>
      <c r="H17" s="24">
        <f>SUM(H14:H16)</f>
        <v>77</v>
      </c>
      <c r="I17" s="21">
        <f>SUM(I14:I16)</f>
        <v>48</v>
      </c>
      <c r="J17" s="21">
        <f>SUM(J14:J16)</f>
        <v>11</v>
      </c>
      <c r="K17" s="160">
        <f>SUM(G17:H17:J17)</f>
        <v>283</v>
      </c>
      <c r="L17" s="24">
        <f>SUM(L14:L16)</f>
        <v>261</v>
      </c>
      <c r="M17" s="21">
        <f>SUM(M14:M16)</f>
        <v>78</v>
      </c>
      <c r="N17" s="21">
        <f>SUM(N14:N16)</f>
        <v>25</v>
      </c>
      <c r="O17" s="24">
        <f>SUM(O14:O16)</f>
        <v>12</v>
      </c>
      <c r="P17" s="5">
        <f>SUM(L17:O17)</f>
        <v>376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205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205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205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4</v>
      </c>
      <c r="C21" s="160">
        <v>37</v>
      </c>
      <c r="D21" s="160">
        <v>41</v>
      </c>
      <c r="E21" s="160">
        <v>40</v>
      </c>
      <c r="F21" s="160">
        <f>SUM(B21:E21)</f>
        <v>122</v>
      </c>
      <c r="G21" s="160">
        <v>26</v>
      </c>
      <c r="H21" s="160">
        <v>14</v>
      </c>
      <c r="I21" s="160">
        <v>0</v>
      </c>
      <c r="J21" s="160">
        <v>0</v>
      </c>
      <c r="K21" s="160">
        <f>SUM(G21:J21)</f>
        <v>40</v>
      </c>
      <c r="L21" s="160">
        <v>35</v>
      </c>
      <c r="M21" s="160">
        <v>16</v>
      </c>
      <c r="N21" s="160">
        <v>3</v>
      </c>
      <c r="O21" s="160">
        <v>0</v>
      </c>
      <c r="P21" s="160">
        <f>SUM(L21:O21)</f>
        <v>54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4</v>
      </c>
      <c r="E22" s="160">
        <v>2</v>
      </c>
      <c r="F22" s="160">
        <f>SUM(B22:E22)</f>
        <v>6</v>
      </c>
      <c r="G22" s="160">
        <v>2</v>
      </c>
      <c r="H22" s="160">
        <v>3</v>
      </c>
      <c r="I22" s="160">
        <v>0</v>
      </c>
      <c r="J22" s="160">
        <v>0</v>
      </c>
      <c r="K22" s="160">
        <f>SUM(G22:J22)</f>
        <v>5</v>
      </c>
      <c r="L22" s="160">
        <v>3</v>
      </c>
      <c r="M22" s="160">
        <v>3</v>
      </c>
      <c r="N22" s="160">
        <v>2</v>
      </c>
      <c r="O22" s="160">
        <v>0</v>
      </c>
      <c r="P22" s="160">
        <f>SUM(L22:O22)</f>
        <v>8</v>
      </c>
    </row>
    <row r="23" spans="1:18" ht="20.100000000000001" customHeight="1" x14ac:dyDescent="0.2">
      <c r="A23" s="153" t="s">
        <v>17</v>
      </c>
      <c r="B23" s="160">
        <v>22</v>
      </c>
      <c r="C23" s="160">
        <v>182</v>
      </c>
      <c r="D23" s="160">
        <v>298</v>
      </c>
      <c r="E23" s="160">
        <v>258</v>
      </c>
      <c r="F23" s="160">
        <f>SUM(B23:E23)</f>
        <v>760</v>
      </c>
      <c r="G23" s="160">
        <v>171</v>
      </c>
      <c r="H23" s="160">
        <v>107</v>
      </c>
      <c r="I23" s="160">
        <v>53</v>
      </c>
      <c r="J23" s="160">
        <v>19</v>
      </c>
      <c r="K23" s="160">
        <f>SUM(G23:J23)</f>
        <v>350</v>
      </c>
      <c r="L23" s="160">
        <v>145</v>
      </c>
      <c r="M23" s="160">
        <v>65</v>
      </c>
      <c r="N23" s="160">
        <v>33</v>
      </c>
      <c r="O23" s="160">
        <v>19</v>
      </c>
      <c r="P23" s="160">
        <f>SUM(L23:O23)</f>
        <v>262</v>
      </c>
    </row>
    <row r="24" spans="1:18" ht="20.100000000000001" customHeight="1" x14ac:dyDescent="0.2">
      <c r="A24" s="15" t="s">
        <v>7</v>
      </c>
      <c r="B24" s="161">
        <f>SUM(B21:B23)</f>
        <v>26</v>
      </c>
      <c r="C24" s="161">
        <f>SUM(C21:C23)</f>
        <v>219</v>
      </c>
      <c r="D24" s="161">
        <f>SUM(D21:D23)</f>
        <v>343</v>
      </c>
      <c r="E24" s="161">
        <f>SUM(E21:E23)</f>
        <v>300</v>
      </c>
      <c r="F24" s="161">
        <f>SUM(B24:E24)</f>
        <v>888</v>
      </c>
      <c r="G24" s="161">
        <f>SUM(G21:G23)</f>
        <v>199</v>
      </c>
      <c r="H24" s="161">
        <f>SUM(H21:H23)</f>
        <v>124</v>
      </c>
      <c r="I24" s="161">
        <f>SUM(I21:I23)</f>
        <v>53</v>
      </c>
      <c r="J24" s="161">
        <f>SUM(J21:J23)</f>
        <v>19</v>
      </c>
      <c r="K24" s="161">
        <f>SUM(G24:J24)</f>
        <v>395</v>
      </c>
      <c r="L24" s="161">
        <f>SUM(L21:L23)</f>
        <v>183</v>
      </c>
      <c r="M24" s="161">
        <f>SUM(M21:M23)</f>
        <v>84</v>
      </c>
      <c r="N24" s="161">
        <f>SUM(N21:N23)</f>
        <v>38</v>
      </c>
      <c r="O24" s="161">
        <f>SUM(O21:O23)</f>
        <v>19</v>
      </c>
      <c r="P24" s="161">
        <f>SUM(P21:P23)</f>
        <v>324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/>
      <c r="L26" s="38"/>
      <c r="M26" s="158"/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42"/>
      <c r="F27" s="43"/>
      <c r="G27" s="43"/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/>
      <c r="L31" s="69"/>
      <c r="M31" s="159"/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7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60">
        <v>76</v>
      </c>
      <c r="C6" s="153">
        <v>40</v>
      </c>
      <c r="D6" s="153">
        <v>44</v>
      </c>
      <c r="E6" s="153">
        <f>B6+C6+D6</f>
        <v>160</v>
      </c>
      <c r="F6" s="153">
        <v>22</v>
      </c>
      <c r="G6" s="153">
        <v>8</v>
      </c>
      <c r="H6" s="153">
        <v>0</v>
      </c>
      <c r="I6" s="153">
        <v>0</v>
      </c>
      <c r="J6" s="153">
        <f>G6+H6+I6</f>
        <v>8</v>
      </c>
      <c r="K6" s="153">
        <v>72</v>
      </c>
      <c r="L6" s="153">
        <v>52</v>
      </c>
      <c r="M6" s="160">
        <v>50</v>
      </c>
      <c r="N6" s="160">
        <f>SUM(K6:M6)</f>
        <v>174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90">
        <v>5</v>
      </c>
      <c r="C7" s="153">
        <v>6</v>
      </c>
      <c r="D7" s="153">
        <v>0</v>
      </c>
      <c r="E7" s="153">
        <f>B7+C7+D7</f>
        <v>11</v>
      </c>
      <c r="F7" s="153">
        <v>2</v>
      </c>
      <c r="G7" s="153">
        <v>0</v>
      </c>
      <c r="H7" s="153">
        <v>0</v>
      </c>
      <c r="I7" s="153">
        <v>0</v>
      </c>
      <c r="J7" s="153">
        <f>G7+H7+I7</f>
        <v>0</v>
      </c>
      <c r="K7" s="153">
        <v>5</v>
      </c>
      <c r="L7" s="153">
        <v>4</v>
      </c>
      <c r="M7" s="160">
        <v>4</v>
      </c>
      <c r="N7" s="160">
        <f>SUM(K7:M7)</f>
        <v>13</v>
      </c>
      <c r="O7" s="2">
        <f>E7+F7-J7-N7</f>
        <v>0</v>
      </c>
    </row>
    <row r="8" spans="1:16" ht="20.100000000000001" customHeight="1" x14ac:dyDescent="0.2">
      <c r="A8" s="153" t="s">
        <v>17</v>
      </c>
      <c r="B8" s="160">
        <v>696</v>
      </c>
      <c r="C8" s="153">
        <v>275</v>
      </c>
      <c r="D8" s="153">
        <v>363</v>
      </c>
      <c r="E8" s="153">
        <f>B8+C8+D8</f>
        <v>1334</v>
      </c>
      <c r="F8" s="153">
        <v>129</v>
      </c>
      <c r="G8" s="153">
        <v>161</v>
      </c>
      <c r="H8" s="153">
        <v>1</v>
      </c>
      <c r="I8" s="153">
        <v>5</v>
      </c>
      <c r="J8" s="153">
        <f>G8+H8+I8</f>
        <v>167</v>
      </c>
      <c r="K8" s="153">
        <v>669</v>
      </c>
      <c r="L8" s="153">
        <v>309</v>
      </c>
      <c r="M8" s="160">
        <v>318</v>
      </c>
      <c r="N8" s="160">
        <f>SUM(K8:M8)</f>
        <v>1296</v>
      </c>
      <c r="O8" s="2">
        <f>E8+F8-J8-N8</f>
        <v>0</v>
      </c>
    </row>
    <row r="9" spans="1:16" ht="20.100000000000001" customHeight="1" x14ac:dyDescent="0.2">
      <c r="A9" s="15" t="s">
        <v>7</v>
      </c>
      <c r="B9" s="161">
        <f>SUM(B6:B8)</f>
        <v>777</v>
      </c>
      <c r="C9" s="161">
        <f>SUM(C6:C8)</f>
        <v>321</v>
      </c>
      <c r="D9" s="161">
        <f>SUM(D6:D8)</f>
        <v>407</v>
      </c>
      <c r="E9" s="153">
        <f>B9+C9+D9</f>
        <v>1505</v>
      </c>
      <c r="F9" s="15">
        <f>SUM(F6:F8)</f>
        <v>153</v>
      </c>
      <c r="G9" s="15">
        <f>SUM(G6:G8)</f>
        <v>169</v>
      </c>
      <c r="H9" s="15">
        <f>SUM(H6:H8)</f>
        <v>1</v>
      </c>
      <c r="I9" s="15">
        <f>SUM(I6:I8)</f>
        <v>5</v>
      </c>
      <c r="J9" s="153">
        <f>G9+H9+I9</f>
        <v>175</v>
      </c>
      <c r="K9" s="15">
        <f>SUM(K6:K8)</f>
        <v>746</v>
      </c>
      <c r="L9" s="15">
        <f>SUM(L6:L8)</f>
        <v>365</v>
      </c>
      <c r="M9" s="161">
        <f>SUM(M6:M8)</f>
        <v>372</v>
      </c>
      <c r="N9" s="160">
        <f>SUM(K9:M9)</f>
        <v>1483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242" t="s">
        <v>118</v>
      </c>
      <c r="C13" s="118">
        <v>2020</v>
      </c>
      <c r="D13" s="118">
        <v>2021</v>
      </c>
      <c r="E13" s="118">
        <v>2022</v>
      </c>
      <c r="F13" s="160" t="s">
        <v>7</v>
      </c>
      <c r="G13" s="242" t="s">
        <v>118</v>
      </c>
      <c r="H13" s="118">
        <v>2020</v>
      </c>
      <c r="I13" s="118">
        <v>2021</v>
      </c>
      <c r="J13" s="118">
        <v>2022</v>
      </c>
      <c r="K13" s="160" t="s">
        <v>7</v>
      </c>
      <c r="L13" s="242" t="s">
        <v>118</v>
      </c>
      <c r="M13" s="118">
        <v>2020</v>
      </c>
      <c r="N13" s="118">
        <v>2021</v>
      </c>
      <c r="O13" s="118">
        <v>2022</v>
      </c>
      <c r="P13" s="160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55</v>
      </c>
      <c r="E14" s="65">
        <v>21</v>
      </c>
      <c r="F14" s="160">
        <f>SUM(B14:C14:D14:E14)</f>
        <v>76</v>
      </c>
      <c r="G14" s="21">
        <v>7</v>
      </c>
      <c r="H14" s="20">
        <v>23</v>
      </c>
      <c r="I14" s="5">
        <v>8</v>
      </c>
      <c r="J14" s="5">
        <v>2</v>
      </c>
      <c r="K14" s="160">
        <f>SUM(G14:H14:J14)</f>
        <v>40</v>
      </c>
      <c r="L14" s="20">
        <v>8</v>
      </c>
      <c r="M14" s="5">
        <v>18</v>
      </c>
      <c r="N14" s="5">
        <v>15</v>
      </c>
      <c r="O14" s="67">
        <v>3</v>
      </c>
      <c r="P14" s="5">
        <f>SUM(L14:O14)</f>
        <v>44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1</v>
      </c>
      <c r="E15" s="66">
        <v>4</v>
      </c>
      <c r="F15" s="171">
        <f>SUM(B15:C15:D15:E15)</f>
        <v>5</v>
      </c>
      <c r="G15" s="24">
        <v>1</v>
      </c>
      <c r="H15" s="23">
        <v>2</v>
      </c>
      <c r="I15" s="5">
        <v>2</v>
      </c>
      <c r="J15" s="5">
        <v>1</v>
      </c>
      <c r="K15" s="171">
        <f>SUM(G15:H15:J15)</f>
        <v>6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52" t="s">
        <v>17</v>
      </c>
      <c r="B16" s="23">
        <v>0</v>
      </c>
      <c r="C16" s="5">
        <v>0</v>
      </c>
      <c r="D16" s="5">
        <v>340</v>
      </c>
      <c r="E16" s="66">
        <v>356</v>
      </c>
      <c r="F16" s="160">
        <f>SUM(B16:C16:D16:E16)</f>
        <v>696</v>
      </c>
      <c r="G16" s="24">
        <v>53</v>
      </c>
      <c r="H16" s="23">
        <v>101</v>
      </c>
      <c r="I16" s="5">
        <v>98</v>
      </c>
      <c r="J16" s="5">
        <v>23</v>
      </c>
      <c r="K16" s="160">
        <f>SUM(G16:H16:J16)</f>
        <v>275</v>
      </c>
      <c r="L16" s="23">
        <v>93</v>
      </c>
      <c r="M16" s="5">
        <v>200</v>
      </c>
      <c r="N16" s="5">
        <v>47</v>
      </c>
      <c r="O16" s="68">
        <v>23</v>
      </c>
      <c r="P16" s="5">
        <f>SUM(L16:O16)</f>
        <v>363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0</v>
      </c>
      <c r="D17" s="23">
        <f>SUM(D14:D16)</f>
        <v>396</v>
      </c>
      <c r="E17" s="23">
        <f>SUM(E14:E16)</f>
        <v>381</v>
      </c>
      <c r="F17" s="160">
        <f>SUM(B17:C17:D17:E17)</f>
        <v>777</v>
      </c>
      <c r="G17" s="24">
        <f>SUM(G14:G16)</f>
        <v>61</v>
      </c>
      <c r="H17" s="24">
        <f>SUM(H14:H16)</f>
        <v>126</v>
      </c>
      <c r="I17" s="21">
        <f>SUM(I14:I16)</f>
        <v>108</v>
      </c>
      <c r="J17" s="21">
        <f>SUM(J14:J16)</f>
        <v>26</v>
      </c>
      <c r="K17" s="160">
        <f>SUM(G17:H17:J17)</f>
        <v>321</v>
      </c>
      <c r="L17" s="24">
        <f>SUM(L14:L16)</f>
        <v>101</v>
      </c>
      <c r="M17" s="21">
        <f>SUM(M14:M16)</f>
        <v>218</v>
      </c>
      <c r="N17" s="21">
        <f>SUM(N14:N16)</f>
        <v>62</v>
      </c>
      <c r="O17" s="24">
        <f>SUM(O14:O16)</f>
        <v>26</v>
      </c>
      <c r="P17" s="5">
        <f>SUM(L17:O17)</f>
        <v>407</v>
      </c>
    </row>
    <row r="18" spans="1:18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4" t="s">
        <v>118</v>
      </c>
      <c r="C20" s="118">
        <v>2020</v>
      </c>
      <c r="D20" s="118">
        <v>2021</v>
      </c>
      <c r="E20" s="118">
        <v>2022</v>
      </c>
      <c r="F20" s="160" t="s">
        <v>7</v>
      </c>
      <c r="G20" s="194" t="s">
        <v>118</v>
      </c>
      <c r="H20" s="118">
        <v>2020</v>
      </c>
      <c r="I20" s="118">
        <v>2021</v>
      </c>
      <c r="J20" s="118">
        <v>2022</v>
      </c>
      <c r="K20" s="160" t="s">
        <v>7</v>
      </c>
      <c r="L20" s="194" t="s">
        <v>118</v>
      </c>
      <c r="M20" s="118">
        <v>2020</v>
      </c>
      <c r="N20" s="118">
        <v>2021</v>
      </c>
      <c r="O20" s="118">
        <v>2022</v>
      </c>
      <c r="P20" s="160" t="s">
        <v>7</v>
      </c>
    </row>
    <row r="21" spans="1:18" ht="20.100000000000001" customHeight="1" x14ac:dyDescent="0.2">
      <c r="A21" s="153" t="s">
        <v>15</v>
      </c>
      <c r="B21" s="160">
        <v>0</v>
      </c>
      <c r="C21" s="160">
        <v>0</v>
      </c>
      <c r="D21" s="160">
        <v>43</v>
      </c>
      <c r="E21" s="160">
        <v>29</v>
      </c>
      <c r="F21" s="160">
        <f>SUM(B21:E21)</f>
        <v>72</v>
      </c>
      <c r="G21" s="160">
        <v>5</v>
      </c>
      <c r="H21" s="160">
        <v>14</v>
      </c>
      <c r="I21" s="160">
        <v>19</v>
      </c>
      <c r="J21" s="160">
        <v>14</v>
      </c>
      <c r="K21" s="160">
        <f>SUM(G21:J21)</f>
        <v>52</v>
      </c>
      <c r="L21" s="160">
        <v>6</v>
      </c>
      <c r="M21" s="160">
        <v>26</v>
      </c>
      <c r="N21" s="160">
        <v>15</v>
      </c>
      <c r="O21" s="160">
        <v>3</v>
      </c>
      <c r="P21" s="160">
        <f>SUM(L21:O21)</f>
        <v>50</v>
      </c>
    </row>
    <row r="22" spans="1:18" ht="20.100000000000001" customHeight="1" x14ac:dyDescent="0.2">
      <c r="A22" s="153" t="s">
        <v>16</v>
      </c>
      <c r="B22" s="160">
        <v>0</v>
      </c>
      <c r="C22" s="160">
        <v>0</v>
      </c>
      <c r="D22" s="160">
        <v>2</v>
      </c>
      <c r="E22" s="160">
        <v>3</v>
      </c>
      <c r="F22" s="160">
        <f>SUM(B22:E22)</f>
        <v>5</v>
      </c>
      <c r="G22" s="160">
        <v>1</v>
      </c>
      <c r="H22" s="160">
        <v>1</v>
      </c>
      <c r="I22" s="160">
        <v>1</v>
      </c>
      <c r="J22" s="160">
        <v>1</v>
      </c>
      <c r="K22" s="160">
        <f>SUM(G22:J22)</f>
        <v>4</v>
      </c>
      <c r="L22" s="160">
        <v>2</v>
      </c>
      <c r="M22" s="160">
        <v>1</v>
      </c>
      <c r="N22" s="160">
        <v>1</v>
      </c>
      <c r="O22" s="160">
        <v>0</v>
      </c>
      <c r="P22" s="160">
        <f>SUM(L22:O22)</f>
        <v>4</v>
      </c>
    </row>
    <row r="23" spans="1:18" ht="20.100000000000001" customHeight="1" x14ac:dyDescent="0.2">
      <c r="A23" s="153" t="s">
        <v>17</v>
      </c>
      <c r="B23" s="160">
        <v>0</v>
      </c>
      <c r="C23" s="160">
        <v>0</v>
      </c>
      <c r="D23" s="160">
        <v>337</v>
      </c>
      <c r="E23" s="160">
        <v>332</v>
      </c>
      <c r="F23" s="160">
        <f>SUM(B23:E23)</f>
        <v>669</v>
      </c>
      <c r="G23" s="160">
        <v>48</v>
      </c>
      <c r="H23" s="160">
        <v>74</v>
      </c>
      <c r="I23" s="160">
        <v>126</v>
      </c>
      <c r="J23" s="160">
        <v>61</v>
      </c>
      <c r="K23" s="160">
        <f>SUM(G23:J23)</f>
        <v>309</v>
      </c>
      <c r="L23" s="160">
        <v>63</v>
      </c>
      <c r="M23" s="160">
        <v>159</v>
      </c>
      <c r="N23" s="160">
        <v>70</v>
      </c>
      <c r="O23" s="160">
        <v>26</v>
      </c>
      <c r="P23" s="160">
        <f>SUM(L23:O23)</f>
        <v>318</v>
      </c>
    </row>
    <row r="24" spans="1:18" ht="20.100000000000001" customHeight="1" x14ac:dyDescent="0.2">
      <c r="A24" s="15" t="s">
        <v>7</v>
      </c>
      <c r="B24" s="161">
        <f>SUM(B21:B23)</f>
        <v>0</v>
      </c>
      <c r="C24" s="161">
        <f>SUM(C21:C23)</f>
        <v>0</v>
      </c>
      <c r="D24" s="161">
        <f>SUM(D21:D23)</f>
        <v>382</v>
      </c>
      <c r="E24" s="161">
        <f>SUM(E21:E23)</f>
        <v>364</v>
      </c>
      <c r="F24" s="161">
        <f>SUM(B24:E24)</f>
        <v>746</v>
      </c>
      <c r="G24" s="161">
        <f>SUM(G21:G23)</f>
        <v>54</v>
      </c>
      <c r="H24" s="161">
        <f>SUM(H21:H23)</f>
        <v>89</v>
      </c>
      <c r="I24" s="161">
        <f>SUM(I21:I23)</f>
        <v>146</v>
      </c>
      <c r="J24" s="161">
        <f>SUM(J21:J23)</f>
        <v>76</v>
      </c>
      <c r="K24" s="161">
        <f>SUM(G24:J24)</f>
        <v>365</v>
      </c>
      <c r="L24" s="161">
        <f>SUM(L21:L23)</f>
        <v>71</v>
      </c>
      <c r="M24" s="161">
        <f>SUM(M21:M23)</f>
        <v>186</v>
      </c>
      <c r="N24" s="161">
        <f>SUM(N21:N23)</f>
        <v>86</v>
      </c>
      <c r="O24" s="161">
        <f>SUM(O21:O23)</f>
        <v>29</v>
      </c>
      <c r="P24" s="161">
        <f>SUM(P21:P23)</f>
        <v>372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162"/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163" t="s">
        <v>25</v>
      </c>
      <c r="F26" s="35" t="s">
        <v>26</v>
      </c>
      <c r="G26" s="36" t="s">
        <v>27</v>
      </c>
      <c r="H26" s="37"/>
      <c r="I26" s="271"/>
      <c r="J26" s="271"/>
      <c r="K26" s="157">
        <v>11</v>
      </c>
      <c r="L26" s="38"/>
      <c r="M26" s="158">
        <v>0</v>
      </c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42"/>
      <c r="F27" s="43"/>
      <c r="G27" s="43"/>
      <c r="H27" s="37"/>
      <c r="I27" s="271"/>
      <c r="J27" s="271"/>
      <c r="K27" s="125"/>
      <c r="L27" s="44"/>
      <c r="M27" s="13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42"/>
      <c r="F29" s="46"/>
      <c r="G29" s="46"/>
      <c r="H29" s="37"/>
      <c r="I29" s="283" t="s">
        <v>140</v>
      </c>
      <c r="J29" s="283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42"/>
      <c r="F30" s="46"/>
      <c r="G30" s="46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42"/>
      <c r="F31" s="46"/>
      <c r="G31" s="46"/>
      <c r="H31" s="37"/>
      <c r="I31" s="284"/>
      <c r="J31" s="284"/>
      <c r="K31" s="159">
        <v>11</v>
      </c>
      <c r="L31" s="69"/>
      <c r="M31" s="159">
        <v>2</v>
      </c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42"/>
      <c r="F32" s="46"/>
      <c r="G32" s="46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42"/>
      <c r="F33" s="46"/>
      <c r="G33" s="46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42"/>
      <c r="F34" s="46"/>
      <c r="G34" s="46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57"/>
      <c r="F35" s="46"/>
      <c r="G35" s="46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58"/>
      <c r="F36" s="46"/>
      <c r="G36" s="46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Q38"/>
  <sheetViews>
    <sheetView view="pageBreakPreview" topLeftCell="A4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31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345</v>
      </c>
      <c r="J3" s="6"/>
      <c r="K3" s="4" t="s">
        <v>2</v>
      </c>
      <c r="L3" s="143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194</v>
      </c>
      <c r="M3" s="2"/>
      <c r="N3" s="2"/>
      <c r="O3" s="2"/>
      <c r="P3" s="2"/>
    </row>
    <row r="4" spans="1:16" ht="51" customHeight="1" x14ac:dyDescent="0.2">
      <c r="A4" s="2"/>
      <c r="B4" s="291" t="s">
        <v>133</v>
      </c>
      <c r="C4" s="291"/>
      <c r="D4" s="291"/>
      <c r="E4" s="291"/>
      <c r="F4" s="190" t="s">
        <v>135</v>
      </c>
      <c r="G4" s="292" t="s">
        <v>136</v>
      </c>
      <c r="H4" s="293"/>
      <c r="I4" s="293"/>
      <c r="J4" s="293"/>
      <c r="K4" s="291" t="s">
        <v>131</v>
      </c>
      <c r="L4" s="291"/>
      <c r="M4" s="291"/>
      <c r="N4" s="291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1781</v>
      </c>
      <c r="C6" s="189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1661</v>
      </c>
      <c r="D6" s="189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1561</v>
      </c>
      <c r="E6" s="189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5003</v>
      </c>
      <c r="F6" s="189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498</v>
      </c>
      <c r="G6" s="189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604</v>
      </c>
      <c r="H6" s="189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11</v>
      </c>
      <c r="I6" s="189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19</v>
      </c>
      <c r="J6" s="189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634</v>
      </c>
      <c r="K6" s="189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1636</v>
      </c>
      <c r="L6" s="189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1924</v>
      </c>
      <c r="M6" s="189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1307</v>
      </c>
      <c r="N6" s="189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4867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9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297</v>
      </c>
      <c r="C7" s="189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185</v>
      </c>
      <c r="D7" s="189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238</v>
      </c>
      <c r="E7" s="189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720</v>
      </c>
      <c r="F7" s="189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69</v>
      </c>
      <c r="G7" s="189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105</v>
      </c>
      <c r="H7" s="189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0</v>
      </c>
      <c r="I7" s="189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1</v>
      </c>
      <c r="J7" s="189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106</v>
      </c>
      <c r="K7" s="189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240</v>
      </c>
      <c r="L7" s="189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256</v>
      </c>
      <c r="M7" s="189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187</v>
      </c>
      <c r="N7" s="189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683</v>
      </c>
      <c r="O7" s="2">
        <f>E7+F7-J7-N7</f>
        <v>0</v>
      </c>
    </row>
    <row r="8" spans="1:16" ht="20.100000000000001" customHeight="1" x14ac:dyDescent="0.2">
      <c r="A8" s="12" t="s">
        <v>17</v>
      </c>
      <c r="B8" s="189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12188</v>
      </c>
      <c r="C8" s="189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8294</v>
      </c>
      <c r="D8" s="189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7247</v>
      </c>
      <c r="E8" s="189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27729</v>
      </c>
      <c r="F8" s="189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2891</v>
      </c>
      <c r="G8" s="189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3168</v>
      </c>
      <c r="H8" s="189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69</v>
      </c>
      <c r="I8" s="189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43</v>
      </c>
      <c r="J8" s="189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3280</v>
      </c>
      <c r="K8" s="189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11700</v>
      </c>
      <c r="L8" s="189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9201</v>
      </c>
      <c r="M8" s="189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6439</v>
      </c>
      <c r="N8" s="189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27340</v>
      </c>
      <c r="O8" s="2">
        <f>E8+F8-J8-N8</f>
        <v>0</v>
      </c>
    </row>
    <row r="9" spans="1:16" ht="20.100000000000001" customHeight="1" x14ac:dyDescent="0.2">
      <c r="A9" s="15" t="s">
        <v>7</v>
      </c>
      <c r="B9" s="189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14266</v>
      </c>
      <c r="C9" s="189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10140</v>
      </c>
      <c r="D9" s="189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9046</v>
      </c>
      <c r="E9" s="189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33452</v>
      </c>
      <c r="F9" s="189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3458</v>
      </c>
      <c r="G9" s="189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3877</v>
      </c>
      <c r="H9" s="189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80</v>
      </c>
      <c r="I9" s="189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63</v>
      </c>
      <c r="J9" s="189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4020</v>
      </c>
      <c r="K9" s="189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13576</v>
      </c>
      <c r="L9" s="189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11381</v>
      </c>
      <c r="M9" s="189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7933</v>
      </c>
      <c r="N9" s="189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32890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295" t="s">
        <v>129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18" t="s">
        <v>3</v>
      </c>
      <c r="B13" s="194" t="s">
        <v>112</v>
      </c>
      <c r="C13" s="118">
        <v>2019</v>
      </c>
      <c r="D13" s="118">
        <v>2020</v>
      </c>
      <c r="E13" s="118">
        <v>2021</v>
      </c>
      <c r="F13" s="134" t="s">
        <v>7</v>
      </c>
      <c r="G13" s="194" t="s">
        <v>112</v>
      </c>
      <c r="H13" s="118">
        <v>2019</v>
      </c>
      <c r="I13" s="118">
        <v>2020</v>
      </c>
      <c r="J13" s="118">
        <v>2021</v>
      </c>
      <c r="K13" s="134" t="s">
        <v>7</v>
      </c>
      <c r="L13" s="194" t="s">
        <v>112</v>
      </c>
      <c r="M13" s="118">
        <v>2019</v>
      </c>
      <c r="N13" s="118">
        <v>2020</v>
      </c>
      <c r="O13" s="118">
        <v>2021</v>
      </c>
      <c r="P13" s="134" t="s">
        <v>7</v>
      </c>
    </row>
    <row r="14" spans="1:16" ht="20.100000000000001" customHeight="1" x14ac:dyDescent="0.2">
      <c r="A14" s="19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138</v>
      </c>
      <c r="C14" s="189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130</v>
      </c>
      <c r="D14" s="189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782</v>
      </c>
      <c r="E14" s="189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731</v>
      </c>
      <c r="F14" s="189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1781</v>
      </c>
      <c r="G14" s="189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454</v>
      </c>
      <c r="H14" s="189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479</v>
      </c>
      <c r="I14" s="189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519</v>
      </c>
      <c r="J14" s="189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209</v>
      </c>
      <c r="K14" s="189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1661</v>
      </c>
      <c r="L14" s="189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495</v>
      </c>
      <c r="M14" s="189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491</v>
      </c>
      <c r="N14" s="189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476</v>
      </c>
      <c r="O14" s="189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99</v>
      </c>
      <c r="P14" s="189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1561</v>
      </c>
    </row>
    <row r="15" spans="1:16" ht="20.100000000000001" customHeight="1" x14ac:dyDescent="0.2">
      <c r="A15" s="22" t="s">
        <v>16</v>
      </c>
      <c r="B15" s="189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8</v>
      </c>
      <c r="C15" s="189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13</v>
      </c>
      <c r="D15" s="189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168</v>
      </c>
      <c r="E15" s="189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108</v>
      </c>
      <c r="F15" s="189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297</v>
      </c>
      <c r="G15" s="189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32</v>
      </c>
      <c r="H15" s="189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86</v>
      </c>
      <c r="I15" s="189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48</v>
      </c>
      <c r="J15" s="189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19</v>
      </c>
      <c r="K15" s="189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185</v>
      </c>
      <c r="L15" s="189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88</v>
      </c>
      <c r="M15" s="189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122</v>
      </c>
      <c r="N15" s="189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20</v>
      </c>
      <c r="O15" s="189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8</v>
      </c>
      <c r="P15" s="189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238</v>
      </c>
    </row>
    <row r="16" spans="1:16" ht="20.100000000000001" customHeight="1" x14ac:dyDescent="0.2">
      <c r="A16" s="22" t="s">
        <v>17</v>
      </c>
      <c r="B16" s="189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502</v>
      </c>
      <c r="C16" s="189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881</v>
      </c>
      <c r="D16" s="189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6148</v>
      </c>
      <c r="E16" s="189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4657</v>
      </c>
      <c r="F16" s="189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12188</v>
      </c>
      <c r="G16" s="189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1436</v>
      </c>
      <c r="H16" s="189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2661</v>
      </c>
      <c r="I16" s="189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3010</v>
      </c>
      <c r="J16" s="189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1187</v>
      </c>
      <c r="K16" s="189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8294</v>
      </c>
      <c r="L16" s="189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2287</v>
      </c>
      <c r="M16" s="189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2958</v>
      </c>
      <c r="N16" s="189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1666</v>
      </c>
      <c r="O16" s="189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336</v>
      </c>
      <c r="P16" s="189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7247</v>
      </c>
    </row>
    <row r="17" spans="1:17" ht="20.100000000000001" customHeight="1" x14ac:dyDescent="0.2">
      <c r="A17" s="22" t="s">
        <v>7</v>
      </c>
      <c r="B17" s="189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648</v>
      </c>
      <c r="C17" s="189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1024</v>
      </c>
      <c r="D17" s="189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7098</v>
      </c>
      <c r="E17" s="189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5496</v>
      </c>
      <c r="F17" s="189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14266</v>
      </c>
      <c r="G17" s="189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1922</v>
      </c>
      <c r="H17" s="189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3226</v>
      </c>
      <c r="I17" s="189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3577</v>
      </c>
      <c r="J17" s="189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1415</v>
      </c>
      <c r="K17" s="189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10140</v>
      </c>
      <c r="L17" s="189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2870</v>
      </c>
      <c r="M17" s="189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3571</v>
      </c>
      <c r="N17" s="189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2162</v>
      </c>
      <c r="O17" s="189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443</v>
      </c>
      <c r="P17" s="189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9046</v>
      </c>
    </row>
    <row r="18" spans="1:17" ht="31.5" customHeight="1" x14ac:dyDescent="0.25">
      <c r="A18" s="285" t="s">
        <v>132</v>
      </c>
      <c r="B18" s="286"/>
      <c r="C18" s="287"/>
      <c r="D18" s="287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7"/>
    </row>
    <row r="19" spans="1:17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7" ht="18.95" customHeight="1" x14ac:dyDescent="0.2">
      <c r="A20" s="9" t="s">
        <v>3</v>
      </c>
      <c r="B20" s="194" t="s">
        <v>118</v>
      </c>
      <c r="C20" s="134">
        <v>2020</v>
      </c>
      <c r="D20" s="134">
        <v>2021</v>
      </c>
      <c r="E20" s="134">
        <v>2022</v>
      </c>
      <c r="F20" s="134" t="s">
        <v>7</v>
      </c>
      <c r="G20" s="194" t="s">
        <v>118</v>
      </c>
      <c r="H20" s="194">
        <v>2020</v>
      </c>
      <c r="I20" s="194">
        <v>2021</v>
      </c>
      <c r="J20" s="194">
        <v>2022</v>
      </c>
      <c r="K20" s="134" t="s">
        <v>7</v>
      </c>
      <c r="L20" s="194" t="s">
        <v>118</v>
      </c>
      <c r="M20" s="194">
        <v>2020</v>
      </c>
      <c r="N20" s="194">
        <v>2021</v>
      </c>
      <c r="O20" s="194">
        <v>2022</v>
      </c>
      <c r="P20" s="134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113</v>
      </c>
      <c r="C21" s="189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131</v>
      </c>
      <c r="D21" s="189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518</v>
      </c>
      <c r="E21" s="189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874</v>
      </c>
      <c r="F21" s="189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1636</v>
      </c>
      <c r="G21" s="189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432</v>
      </c>
      <c r="H21" s="189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368</v>
      </c>
      <c r="I21" s="189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754</v>
      </c>
      <c r="J21" s="189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370</v>
      </c>
      <c r="K21" s="189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1924</v>
      </c>
      <c r="L21" s="189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371</v>
      </c>
      <c r="M21" s="189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409</v>
      </c>
      <c r="N21" s="189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358</v>
      </c>
      <c r="O21" s="189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169</v>
      </c>
      <c r="P21" s="189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1307</v>
      </c>
    </row>
    <row r="22" spans="1:17" ht="20.100000000000001" customHeight="1" x14ac:dyDescent="0.2">
      <c r="A22" s="12" t="s">
        <v>16</v>
      </c>
      <c r="B22" s="189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8</v>
      </c>
      <c r="C22" s="189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13</v>
      </c>
      <c r="D22" s="189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77</v>
      </c>
      <c r="E22" s="189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142</v>
      </c>
      <c r="F22" s="189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240</v>
      </c>
      <c r="G22" s="189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35</v>
      </c>
      <c r="H22" s="189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58</v>
      </c>
      <c r="I22" s="189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145</v>
      </c>
      <c r="J22" s="189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18</v>
      </c>
      <c r="K22" s="189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256</v>
      </c>
      <c r="L22" s="189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47</v>
      </c>
      <c r="M22" s="189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103</v>
      </c>
      <c r="N22" s="189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15</v>
      </c>
      <c r="O22" s="189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22</v>
      </c>
      <c r="P22" s="189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187</v>
      </c>
    </row>
    <row r="23" spans="1:17" ht="20.100000000000001" customHeight="1" x14ac:dyDescent="0.2">
      <c r="A23" s="12" t="s">
        <v>17</v>
      </c>
      <c r="B23" s="189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412</v>
      </c>
      <c r="C23" s="189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651</v>
      </c>
      <c r="D23" s="189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4600</v>
      </c>
      <c r="E23" s="189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6037</v>
      </c>
      <c r="F23" s="189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11700</v>
      </c>
      <c r="G23" s="189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1343</v>
      </c>
      <c r="H23" s="189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2323</v>
      </c>
      <c r="I23" s="189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3857</v>
      </c>
      <c r="J23" s="189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1678</v>
      </c>
      <c r="K23" s="189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9201</v>
      </c>
      <c r="L23" s="189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1677</v>
      </c>
      <c r="M23" s="189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2525</v>
      </c>
      <c r="N23" s="189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1726</v>
      </c>
      <c r="O23" s="189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511</v>
      </c>
      <c r="P23" s="189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6439</v>
      </c>
    </row>
    <row r="24" spans="1:17" ht="20.100000000000001" customHeight="1" x14ac:dyDescent="0.2">
      <c r="A24" s="15" t="s">
        <v>7</v>
      </c>
      <c r="B24" s="189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533</v>
      </c>
      <c r="C24" s="189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795</v>
      </c>
      <c r="D24" s="189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5195</v>
      </c>
      <c r="E24" s="189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7053</v>
      </c>
      <c r="F24" s="189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13576</v>
      </c>
      <c r="G24" s="189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1810</v>
      </c>
      <c r="H24" s="189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2749</v>
      </c>
      <c r="I24" s="189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4756</v>
      </c>
      <c r="J24" s="189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2066</v>
      </c>
      <c r="K24" s="189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11381</v>
      </c>
      <c r="L24" s="189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2095</v>
      </c>
      <c r="M24" s="189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3037</v>
      </c>
      <c r="N24" s="189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2099</v>
      </c>
      <c r="O24" s="189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702</v>
      </c>
      <c r="P24" s="189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7933</v>
      </c>
    </row>
    <row r="25" spans="1:17" ht="113.25" customHeight="1" thickBot="1" x14ac:dyDescent="0.25">
      <c r="A25" s="267" t="s">
        <v>29</v>
      </c>
      <c r="B25" s="268"/>
      <c r="C25" s="268"/>
      <c r="D25" s="268"/>
      <c r="E25" s="8">
        <f>'Δ. ΕΦ. ΑΘΗΝΩΝ'!E25+'Δ. ΕΦ. ΘΕΣΣΑΛΟΝΙΚΗΣ'!E25+'Δ. ΕΦ. ΙΩΑΝΝΙΝΩΝ'!E25+'Δ. ΕΦ. ΚΟΜΟΤΗΝΗΣ'!E25+'Δ. ΕΦ. ΛΑΡΙΣΑΣ'!E25+'Δ. ΕΦ. ΠΑΤΡΩΝ'!E25+'Δ. ΕΦ.ΠΕΙΡΑΙΩΣ'!E25+'Δ. ΕΦ. ΤΡΙΠΟΛΗΣ'!E25+'Δ. ΕΦ.ΧΑΝΙΩΝ'!E25</f>
        <v>10</v>
      </c>
      <c r="F25" s="269" t="s">
        <v>23</v>
      </c>
      <c r="G25" s="269"/>
      <c r="H25" s="26"/>
      <c r="I25" s="269" t="s">
        <v>137</v>
      </c>
      <c r="J25" s="270"/>
      <c r="K25" s="27" t="s">
        <v>15</v>
      </c>
      <c r="L25" s="28"/>
      <c r="M25" s="29" t="s">
        <v>16</v>
      </c>
      <c r="N25" s="29"/>
      <c r="O25" s="30"/>
      <c r="P25" s="31"/>
      <c r="Q25" s="32"/>
    </row>
    <row r="26" spans="1:17" ht="42" customHeight="1" thickTop="1" thickBot="1" x14ac:dyDescent="0.25">
      <c r="A26" s="272" t="s">
        <v>24</v>
      </c>
      <c r="B26" s="273"/>
      <c r="C26" s="274"/>
      <c r="D26" s="33"/>
      <c r="E26" s="50" t="s">
        <v>25</v>
      </c>
      <c r="F26" s="35" t="s">
        <v>26</v>
      </c>
      <c r="G26" s="36" t="s">
        <v>27</v>
      </c>
      <c r="H26" s="37"/>
      <c r="I26" s="271"/>
      <c r="J26" s="271"/>
      <c r="K26" s="121"/>
      <c r="L26" s="38"/>
      <c r="M26" s="8"/>
      <c r="N26" s="281"/>
      <c r="O26" s="39"/>
      <c r="P26" s="40"/>
    </row>
    <row r="27" spans="1:17" ht="20.100000000000001" customHeight="1" thickTop="1" thickBot="1" x14ac:dyDescent="0.25">
      <c r="A27" s="275"/>
      <c r="B27" s="276"/>
      <c r="C27" s="277"/>
      <c r="D27" s="41"/>
      <c r="E27" s="8"/>
      <c r="F27" s="189"/>
      <c r="G27" s="189"/>
      <c r="H27" s="37"/>
      <c r="I27" s="271"/>
      <c r="J27" s="271"/>
      <c r="K27" s="125"/>
      <c r="L27" s="44"/>
      <c r="M27" s="45"/>
      <c r="N27" s="282"/>
      <c r="O27" s="39"/>
      <c r="P27" s="40"/>
    </row>
    <row r="28" spans="1:17" ht="20.100000000000001" customHeight="1" thickTop="1" thickBot="1" x14ac:dyDescent="0.25">
      <c r="A28" s="275"/>
      <c r="B28" s="276"/>
      <c r="C28" s="277"/>
      <c r="D28" s="41"/>
      <c r="E28" s="189"/>
      <c r="F28" s="189"/>
      <c r="G28" s="189"/>
      <c r="H28" s="37"/>
      <c r="I28" s="47"/>
      <c r="J28" s="47"/>
      <c r="K28" s="48"/>
      <c r="L28" s="48"/>
      <c r="M28" s="49"/>
      <c r="N28" s="37"/>
      <c r="O28" s="39"/>
      <c r="P28" s="40"/>
    </row>
    <row r="29" spans="1:17" ht="20.100000000000001" customHeight="1" thickTop="1" thickBot="1" x14ac:dyDescent="0.25">
      <c r="A29" s="275"/>
      <c r="B29" s="276"/>
      <c r="C29" s="277"/>
      <c r="D29" s="41"/>
      <c r="E29" s="189"/>
      <c r="F29" s="189"/>
      <c r="G29" s="189"/>
      <c r="H29" s="37"/>
      <c r="I29" s="283" t="str">
        <f>'Δ. ΕΦ.ΧΑΝΙΩΝ'!I29:J36</f>
        <v xml:space="preserve">*Φορολογικές και τελωνιακές υποθέσεις που η αμφισβητούμενη διαφορά υπερβαίνει το ποσό των 150.000 ευρώ και εισήχθηκαν  από 01/07/2022 έως  30/09/2022                                                                                                                                                                                                                    </v>
      </c>
      <c r="J29" s="283"/>
      <c r="K29" s="37"/>
      <c r="L29" s="37"/>
      <c r="M29" s="37"/>
      <c r="N29" s="37"/>
      <c r="O29" s="39"/>
      <c r="P29" s="40"/>
    </row>
    <row r="30" spans="1:17" ht="20.100000000000001" customHeight="1" thickTop="1" thickBot="1" x14ac:dyDescent="0.25">
      <c r="A30" s="275"/>
      <c r="B30" s="276"/>
      <c r="C30" s="277"/>
      <c r="D30" s="41"/>
      <c r="E30" s="189"/>
      <c r="F30" s="189"/>
      <c r="G30" s="189"/>
      <c r="H30" s="37"/>
      <c r="I30" s="284"/>
      <c r="J30" s="284"/>
      <c r="K30" s="51" t="s">
        <v>15</v>
      </c>
      <c r="L30" s="52"/>
      <c r="M30" s="53" t="s">
        <v>16</v>
      </c>
      <c r="N30" s="54"/>
      <c r="O30" s="39"/>
      <c r="P30" s="40"/>
    </row>
    <row r="31" spans="1:17" ht="20.100000000000001" customHeight="1" thickTop="1" thickBot="1" x14ac:dyDescent="0.25">
      <c r="A31" s="275"/>
      <c r="B31" s="276"/>
      <c r="C31" s="277"/>
      <c r="D31" s="41"/>
      <c r="E31" s="189"/>
      <c r="F31" s="189"/>
      <c r="G31" s="189"/>
      <c r="H31" s="37"/>
      <c r="I31" s="284"/>
      <c r="J31" s="284"/>
      <c r="K31" s="8"/>
      <c r="L31" s="69"/>
      <c r="M31" s="8"/>
      <c r="N31" s="56"/>
      <c r="O31" s="39"/>
      <c r="P31" s="40"/>
    </row>
    <row r="32" spans="1:17" ht="20.100000000000001" customHeight="1" thickTop="1" thickBot="1" x14ac:dyDescent="0.25">
      <c r="A32" s="275"/>
      <c r="B32" s="276"/>
      <c r="C32" s="277"/>
      <c r="D32" s="41"/>
      <c r="E32" s="189"/>
      <c r="F32" s="189"/>
      <c r="G32" s="189"/>
      <c r="H32" s="37"/>
      <c r="I32" s="284"/>
      <c r="J32" s="28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189"/>
      <c r="F33" s="189"/>
      <c r="G33" s="189"/>
      <c r="H33" s="37"/>
      <c r="I33" s="284"/>
      <c r="J33" s="28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189"/>
      <c r="F34" s="189"/>
      <c r="G34" s="189"/>
      <c r="H34" s="37"/>
      <c r="I34" s="284"/>
      <c r="J34" s="28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189"/>
      <c r="F35" s="189"/>
      <c r="G35" s="189"/>
      <c r="H35" s="37"/>
      <c r="I35" s="284"/>
      <c r="J35" s="28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189"/>
      <c r="F36" s="189"/>
      <c r="G36" s="189"/>
      <c r="H36" s="37"/>
      <c r="I36" s="284"/>
      <c r="J36" s="28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189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622</v>
      </c>
      <c r="F37" s="189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133</v>
      </c>
      <c r="G37" s="189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118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86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9" t="s">
        <v>14</v>
      </c>
      <c r="N5" s="79" t="s">
        <v>7</v>
      </c>
    </row>
    <row r="6" spans="1:17" ht="20.100000000000001" customHeight="1" x14ac:dyDescent="0.2">
      <c r="A6" s="12" t="s">
        <v>15</v>
      </c>
      <c r="B6" s="136">
        <v>18</v>
      </c>
      <c r="C6" s="12">
        <v>27</v>
      </c>
      <c r="D6" s="12">
        <v>27</v>
      </c>
      <c r="E6" s="12">
        <f>B6+C6+D6</f>
        <v>72</v>
      </c>
      <c r="F6" s="12">
        <v>10</v>
      </c>
      <c r="G6" s="12">
        <v>20</v>
      </c>
      <c r="H6" s="12">
        <v>0</v>
      </c>
      <c r="I6" s="153">
        <v>0</v>
      </c>
      <c r="J6" s="12">
        <f>SUM(G6:I6)</f>
        <v>20</v>
      </c>
      <c r="K6" s="12">
        <v>26</v>
      </c>
      <c r="L6" s="12">
        <v>22</v>
      </c>
      <c r="M6" s="136">
        <v>14</v>
      </c>
      <c r="N6" s="136">
        <f>SUM(K6:M6)</f>
        <v>62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136">
        <v>0</v>
      </c>
      <c r="C7" s="12">
        <v>0</v>
      </c>
      <c r="D7" s="12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53">
        <v>0</v>
      </c>
      <c r="J7" s="12">
        <f>SUM(G7:I7)</f>
        <v>0</v>
      </c>
      <c r="K7" s="12">
        <v>0</v>
      </c>
      <c r="L7" s="12">
        <v>0</v>
      </c>
      <c r="M7" s="136">
        <v>0</v>
      </c>
      <c r="N7" s="137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2" t="s">
        <v>17</v>
      </c>
      <c r="B8" s="136">
        <v>132</v>
      </c>
      <c r="C8" s="12">
        <v>121</v>
      </c>
      <c r="D8" s="12">
        <v>108</v>
      </c>
      <c r="E8" s="12">
        <f>B8+C8+D8</f>
        <v>361</v>
      </c>
      <c r="F8" s="12">
        <v>57</v>
      </c>
      <c r="G8" s="12">
        <v>97</v>
      </c>
      <c r="H8" s="12">
        <v>0</v>
      </c>
      <c r="I8" s="153">
        <v>0</v>
      </c>
      <c r="J8" s="12">
        <f>SUM(G8:I8)</f>
        <v>97</v>
      </c>
      <c r="K8" s="12">
        <v>144</v>
      </c>
      <c r="L8" s="12">
        <v>118</v>
      </c>
      <c r="M8" s="120">
        <v>59</v>
      </c>
      <c r="N8" s="134">
        <f>SUM(K8:M8)</f>
        <v>321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37">
        <f>SUM(B6:B8)</f>
        <v>150</v>
      </c>
      <c r="C9" s="137">
        <f>SUM(C6:C8)</f>
        <v>148</v>
      </c>
      <c r="D9" s="137">
        <f>SUM(D6:D8)</f>
        <v>135</v>
      </c>
      <c r="E9" s="12">
        <f>B9+C9+D9</f>
        <v>433</v>
      </c>
      <c r="F9" s="15">
        <f>SUM(F6:F8)</f>
        <v>67</v>
      </c>
      <c r="G9" s="15">
        <f>SUM(G6:G8)</f>
        <v>117</v>
      </c>
      <c r="H9" s="15">
        <f>SUM(H6:H8)</f>
        <v>0</v>
      </c>
      <c r="I9" s="15">
        <f>SUM(I6:I8)</f>
        <v>0</v>
      </c>
      <c r="J9" s="12">
        <f>SUM(G9:I9)</f>
        <v>117</v>
      </c>
      <c r="K9" s="15">
        <f>SUM(K6:K8)</f>
        <v>170</v>
      </c>
      <c r="L9" s="15">
        <f>SUM(L6:L8)</f>
        <v>140</v>
      </c>
      <c r="M9" s="15">
        <f>SUM(M6:M8)</f>
        <v>73</v>
      </c>
      <c r="N9" s="134">
        <f>SUM(N6:N8)</f>
        <v>383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34">
        <v>2020</v>
      </c>
      <c r="D13" s="134">
        <v>2021</v>
      </c>
      <c r="E13" s="134">
        <v>2022</v>
      </c>
      <c r="F13" s="136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36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36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v>2</v>
      </c>
      <c r="E14" s="65">
        <v>16</v>
      </c>
      <c r="F14" s="136">
        <f>SUM(B14:E14)</f>
        <v>18</v>
      </c>
      <c r="G14" s="21">
        <v>2</v>
      </c>
      <c r="H14" s="20">
        <v>15</v>
      </c>
      <c r="I14" s="5">
        <v>10</v>
      </c>
      <c r="J14" s="5">
        <v>0</v>
      </c>
      <c r="K14" s="140">
        <f>SUM(G14:J14)</f>
        <v>27</v>
      </c>
      <c r="L14" s="20">
        <v>2</v>
      </c>
      <c r="M14" s="5">
        <v>11</v>
      </c>
      <c r="N14" s="5">
        <v>14</v>
      </c>
      <c r="O14" s="67">
        <v>0</v>
      </c>
      <c r="P14" s="77">
        <f>SUM(L14:O14)</f>
        <v>27</v>
      </c>
    </row>
    <row r="15" spans="1:17" ht="20.100000000000001" customHeight="1" x14ac:dyDescent="0.2">
      <c r="A15" s="22" t="s">
        <v>16</v>
      </c>
      <c r="B15" s="23">
        <v>0</v>
      </c>
      <c r="C15" s="77">
        <v>0</v>
      </c>
      <c r="D15" s="77">
        <v>0</v>
      </c>
      <c r="E15" s="66">
        <v>0</v>
      </c>
      <c r="F15" s="136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40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22" t="s">
        <v>17</v>
      </c>
      <c r="B16" s="23">
        <v>0</v>
      </c>
      <c r="C16" s="77">
        <v>17</v>
      </c>
      <c r="D16" s="77">
        <v>28</v>
      </c>
      <c r="E16" s="66">
        <v>87</v>
      </c>
      <c r="F16" s="195">
        <f>SUM(B16:E16)</f>
        <v>132</v>
      </c>
      <c r="G16" s="24">
        <v>24</v>
      </c>
      <c r="H16" s="23">
        <v>51</v>
      </c>
      <c r="I16" s="5">
        <v>42</v>
      </c>
      <c r="J16" s="5">
        <v>4</v>
      </c>
      <c r="K16" s="140">
        <f>SUM(G16:J16)</f>
        <v>121</v>
      </c>
      <c r="L16" s="23">
        <v>30</v>
      </c>
      <c r="M16" s="5">
        <v>48</v>
      </c>
      <c r="N16" s="5">
        <v>28</v>
      </c>
      <c r="O16" s="68">
        <v>2</v>
      </c>
      <c r="P16" s="77">
        <f>SUM(L16:O16)</f>
        <v>108</v>
      </c>
    </row>
    <row r="17" spans="1:18" ht="20.100000000000001" customHeight="1" x14ac:dyDescent="0.2">
      <c r="A17" s="22" t="s">
        <v>7</v>
      </c>
      <c r="B17" s="23">
        <f>SUM(B14:B16)</f>
        <v>0</v>
      </c>
      <c r="C17" s="23">
        <f>SUM(C14:C16)</f>
        <v>17</v>
      </c>
      <c r="D17" s="23">
        <f>SUM(D14:D16)</f>
        <v>30</v>
      </c>
      <c r="E17" s="23">
        <f>SUM(E14:E16)</f>
        <v>103</v>
      </c>
      <c r="F17" s="136">
        <f>SUM(B17:E17)</f>
        <v>150</v>
      </c>
      <c r="G17" s="24">
        <f>SUM(G14:G16)</f>
        <v>26</v>
      </c>
      <c r="H17" s="24">
        <f>SUM(H14:H16)</f>
        <v>66</v>
      </c>
      <c r="I17" s="21">
        <f>SUM(I14:I16)</f>
        <v>52</v>
      </c>
      <c r="J17" s="21">
        <f>SUM(J14:J16)</f>
        <v>4</v>
      </c>
      <c r="K17" s="136">
        <f>SUM(G17:J17)</f>
        <v>148</v>
      </c>
      <c r="L17" s="24">
        <f>SUM(L14:L16)</f>
        <v>32</v>
      </c>
      <c r="M17" s="21">
        <f>SUM(M14:M16)</f>
        <v>59</v>
      </c>
      <c r="N17" s="21">
        <f>SUM(N14:N16)</f>
        <v>42</v>
      </c>
      <c r="O17" s="24">
        <f>SUM(O14:O16)</f>
        <v>2</v>
      </c>
      <c r="P17" s="77">
        <f>SUM(L17:O17)</f>
        <v>135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195" t="s">
        <v>119</v>
      </c>
      <c r="C20" s="144">
        <v>2020</v>
      </c>
      <c r="D20" s="144">
        <v>2021</v>
      </c>
      <c r="E20" s="144">
        <v>2022</v>
      </c>
      <c r="F20" s="136" t="s">
        <v>7</v>
      </c>
      <c r="G20" s="195" t="s">
        <v>119</v>
      </c>
      <c r="H20" s="194">
        <v>2020</v>
      </c>
      <c r="I20" s="194">
        <v>2021</v>
      </c>
      <c r="J20" s="194">
        <v>2022</v>
      </c>
      <c r="K20" s="136" t="s">
        <v>7</v>
      </c>
      <c r="L20" s="195" t="s">
        <v>119</v>
      </c>
      <c r="M20" s="194">
        <v>2020</v>
      </c>
      <c r="N20" s="194">
        <v>2021</v>
      </c>
      <c r="O20" s="194">
        <v>2022</v>
      </c>
      <c r="P20" s="136" t="s">
        <v>7</v>
      </c>
    </row>
    <row r="21" spans="1:18" ht="20.100000000000001" customHeight="1" x14ac:dyDescent="0.2">
      <c r="A21" s="12" t="s">
        <v>15</v>
      </c>
      <c r="B21" s="136">
        <v>0</v>
      </c>
      <c r="C21" s="136">
        <v>4</v>
      </c>
      <c r="D21" s="136">
        <v>5</v>
      </c>
      <c r="E21" s="136">
        <v>17</v>
      </c>
      <c r="F21" s="136">
        <f>SUM(B21:E21)</f>
        <v>26</v>
      </c>
      <c r="G21" s="136">
        <v>0</v>
      </c>
      <c r="H21" s="136">
        <v>8</v>
      </c>
      <c r="I21" s="136">
        <v>10</v>
      </c>
      <c r="J21" s="136">
        <v>4</v>
      </c>
      <c r="K21" s="136">
        <f>SUM(G21:J21)</f>
        <v>22</v>
      </c>
      <c r="L21" s="136">
        <v>0</v>
      </c>
      <c r="M21" s="136">
        <v>2</v>
      </c>
      <c r="N21" s="136">
        <v>10</v>
      </c>
      <c r="O21" s="136">
        <v>2</v>
      </c>
      <c r="P21" s="200">
        <f>SUM(L21:O21)</f>
        <v>14</v>
      </c>
    </row>
    <row r="22" spans="1:18" ht="20.100000000000001" customHeight="1" x14ac:dyDescent="0.2">
      <c r="A22" s="12" t="s">
        <v>16</v>
      </c>
      <c r="B22" s="136">
        <v>0</v>
      </c>
      <c r="C22" s="136">
        <v>0</v>
      </c>
      <c r="D22" s="136">
        <v>0</v>
      </c>
      <c r="E22" s="136">
        <v>0</v>
      </c>
      <c r="F22" s="136">
        <f>SUM(B22:E22)</f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f>SUM(G22:J22)</f>
        <v>0</v>
      </c>
      <c r="L22" s="136">
        <v>0</v>
      </c>
      <c r="M22" s="136">
        <v>0</v>
      </c>
      <c r="N22" s="184">
        <v>0</v>
      </c>
      <c r="O22" s="195">
        <v>0</v>
      </c>
      <c r="P22" s="136">
        <f>SUM(L22:O22)</f>
        <v>0</v>
      </c>
    </row>
    <row r="23" spans="1:18" ht="20.100000000000001" customHeight="1" x14ac:dyDescent="0.2">
      <c r="A23" s="12" t="s">
        <v>17</v>
      </c>
      <c r="B23" s="136">
        <v>0</v>
      </c>
      <c r="C23" s="136">
        <v>17</v>
      </c>
      <c r="D23" s="136">
        <v>28</v>
      </c>
      <c r="E23" s="136">
        <v>99</v>
      </c>
      <c r="F23" s="136">
        <f>SUM(B23:E23)</f>
        <v>144</v>
      </c>
      <c r="G23" s="136">
        <v>15</v>
      </c>
      <c r="H23" s="136">
        <v>36</v>
      </c>
      <c r="I23" s="136">
        <v>55</v>
      </c>
      <c r="J23" s="136">
        <v>12</v>
      </c>
      <c r="K23" s="136">
        <f>SUM(G23:J23)</f>
        <v>118</v>
      </c>
      <c r="L23" s="136">
        <v>8</v>
      </c>
      <c r="M23" s="136">
        <v>21</v>
      </c>
      <c r="N23" s="136">
        <v>27</v>
      </c>
      <c r="O23" s="195">
        <v>3</v>
      </c>
      <c r="P23" s="136">
        <f>SUM(L23:O23)</f>
        <v>59</v>
      </c>
    </row>
    <row r="24" spans="1:18" ht="20.100000000000001" customHeight="1" x14ac:dyDescent="0.2">
      <c r="A24" s="15" t="s">
        <v>7</v>
      </c>
      <c r="B24" s="137">
        <f>SUM(B21:B23)</f>
        <v>0</v>
      </c>
      <c r="C24" s="137">
        <f>SUM(C21:C23)</f>
        <v>21</v>
      </c>
      <c r="D24" s="137">
        <f>SUM(D21:D23)</f>
        <v>33</v>
      </c>
      <c r="E24" s="137">
        <f>SUM(E21:E23)</f>
        <v>116</v>
      </c>
      <c r="F24" s="137">
        <f>SUM(B24:E24)</f>
        <v>170</v>
      </c>
      <c r="G24" s="137">
        <f>SUM(G21:G23)</f>
        <v>15</v>
      </c>
      <c r="H24" s="137">
        <f>SUM(H21:H23)</f>
        <v>44</v>
      </c>
      <c r="I24" s="137">
        <f>SUM(I21:I23)</f>
        <v>65</v>
      </c>
      <c r="J24" s="137">
        <f>SUM(J21:J23)</f>
        <v>16</v>
      </c>
      <c r="K24" s="137">
        <f>SUM(G24:J24)</f>
        <v>140</v>
      </c>
      <c r="L24" s="137">
        <f>SUM(L21:L23)</f>
        <v>8</v>
      </c>
      <c r="M24" s="137">
        <f>SUM(M21:M23)</f>
        <v>23</v>
      </c>
      <c r="N24" s="137">
        <f>SUM(N21:N23)</f>
        <v>37</v>
      </c>
      <c r="O24" s="187">
        <f>SUM(O21:O23)</f>
        <v>5</v>
      </c>
      <c r="P24" s="137">
        <f>SUM(P21:P23)</f>
        <v>73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38"/>
      <c r="F25" s="319" t="s">
        <v>23</v>
      </c>
      <c r="G25" s="319"/>
      <c r="H25" s="82"/>
      <c r="I25" s="320" t="s">
        <v>138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39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2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211</v>
      </c>
      <c r="J3" s="6"/>
      <c r="K3" s="4" t="s">
        <v>2</v>
      </c>
      <c r="L3" s="141">
        <v>145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f>577+7</f>
        <v>584</v>
      </c>
      <c r="C6" s="153">
        <v>2316</v>
      </c>
      <c r="D6" s="153">
        <v>1730</v>
      </c>
      <c r="E6" s="153">
        <f>B6+C6+D6</f>
        <v>4630</v>
      </c>
      <c r="F6" s="153">
        <v>442</v>
      </c>
      <c r="G6" s="153">
        <v>653</v>
      </c>
      <c r="H6" s="153">
        <v>13</v>
      </c>
      <c r="I6" s="153">
        <v>0</v>
      </c>
      <c r="J6" s="153">
        <f>SUM(G6:I6)</f>
        <v>666</v>
      </c>
      <c r="K6" s="153">
        <v>813</v>
      </c>
      <c r="L6" s="153">
        <v>2272</v>
      </c>
      <c r="M6" s="151">
        <v>1321</v>
      </c>
      <c r="N6" s="151">
        <f>SUM(K6:M6)</f>
        <v>4406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f>7+1</f>
        <v>8</v>
      </c>
      <c r="C7" s="153">
        <v>629</v>
      </c>
      <c r="D7" s="153">
        <v>56</v>
      </c>
      <c r="E7" s="153">
        <f>B7+C7+D7</f>
        <v>693</v>
      </c>
      <c r="F7" s="153">
        <v>57</v>
      </c>
      <c r="G7" s="153">
        <v>22</v>
      </c>
      <c r="H7" s="153">
        <v>0</v>
      </c>
      <c r="I7" s="153">
        <v>0</v>
      </c>
      <c r="J7" s="153">
        <f>SUM(G7:I7)</f>
        <v>22</v>
      </c>
      <c r="K7" s="153">
        <v>59</v>
      </c>
      <c r="L7" s="153">
        <v>590</v>
      </c>
      <c r="M7" s="151">
        <v>79</v>
      </c>
      <c r="N7" s="148">
        <f>SUM(K7:M7)</f>
        <v>728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9404+9</f>
        <v>9413</v>
      </c>
      <c r="C8" s="153">
        <v>18200</v>
      </c>
      <c r="D8" s="153">
        <v>9269</v>
      </c>
      <c r="E8" s="153">
        <f>B8+C8+D8</f>
        <v>36882</v>
      </c>
      <c r="F8" s="153">
        <v>3895</v>
      </c>
      <c r="G8" s="153">
        <v>5756</v>
      </c>
      <c r="H8" s="153">
        <v>159</v>
      </c>
      <c r="I8" s="153">
        <v>8</v>
      </c>
      <c r="J8" s="153">
        <f>SUM(G8:I8)</f>
        <v>5923</v>
      </c>
      <c r="K8" s="153">
        <v>10515</v>
      </c>
      <c r="L8" s="153">
        <v>17872</v>
      </c>
      <c r="M8" s="120">
        <v>6467</v>
      </c>
      <c r="N8" s="144">
        <f>SUM(K8:M8)</f>
        <v>34854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10005</v>
      </c>
      <c r="C9" s="148">
        <f>SUM(C6:C8)</f>
        <v>21145</v>
      </c>
      <c r="D9" s="148">
        <f>SUM(D6:D8)</f>
        <v>11055</v>
      </c>
      <c r="E9" s="153">
        <f>B9+C9+D9</f>
        <v>42205</v>
      </c>
      <c r="F9" s="15">
        <f>SUM(F6:F8)</f>
        <v>4394</v>
      </c>
      <c r="G9" s="15">
        <f>SUM(G6:G8)</f>
        <v>6431</v>
      </c>
      <c r="H9" s="15">
        <f>SUM(H6:H8)</f>
        <v>172</v>
      </c>
      <c r="I9" s="15">
        <f>SUM(I6:I8)</f>
        <v>8</v>
      </c>
      <c r="J9" s="153">
        <f>SUM(G9:I9)</f>
        <v>6611</v>
      </c>
      <c r="K9" s="15">
        <f>SUM(K6:K8)</f>
        <v>11387</v>
      </c>
      <c r="L9" s="15">
        <f>SUM(L6:L8)</f>
        <v>20734</v>
      </c>
      <c r="M9" s="15">
        <f>SUM(M6:M8)</f>
        <v>7867</v>
      </c>
      <c r="N9" s="144">
        <f>SUM(N6:N8)</f>
        <v>39988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f>334+7</f>
        <v>341</v>
      </c>
      <c r="C14" s="77">
        <v>35</v>
      </c>
      <c r="D14" s="77">
        <v>21</v>
      </c>
      <c r="E14" s="65">
        <v>187</v>
      </c>
      <c r="F14" s="151">
        <f>SUM(B14:E14)</f>
        <v>584</v>
      </c>
      <c r="G14" s="21">
        <v>485</v>
      </c>
      <c r="H14" s="20">
        <v>442</v>
      </c>
      <c r="I14" s="5">
        <v>1050</v>
      </c>
      <c r="J14" s="5">
        <v>339</v>
      </c>
      <c r="K14" s="155">
        <f>SUM(G14:J14)</f>
        <v>2316</v>
      </c>
      <c r="L14" s="20">
        <v>1396</v>
      </c>
      <c r="M14" s="5">
        <v>215</v>
      </c>
      <c r="N14" s="5">
        <v>101</v>
      </c>
      <c r="O14" s="67">
        <v>18</v>
      </c>
      <c r="P14" s="77">
        <f>SUM(L14:O14)</f>
        <v>1730</v>
      </c>
    </row>
    <row r="15" spans="1:16" ht="20.100000000000001" customHeight="1" x14ac:dyDescent="0.2">
      <c r="A15" s="152" t="s">
        <v>16</v>
      </c>
      <c r="B15" s="23">
        <f>1+1</f>
        <v>2</v>
      </c>
      <c r="C15" s="77">
        <v>0</v>
      </c>
      <c r="D15" s="77">
        <v>0</v>
      </c>
      <c r="E15" s="66">
        <v>6</v>
      </c>
      <c r="F15" s="151">
        <f>SUM(B15:E15)</f>
        <v>8</v>
      </c>
      <c r="G15" s="24">
        <v>20</v>
      </c>
      <c r="H15" s="23">
        <v>142</v>
      </c>
      <c r="I15" s="5">
        <v>407</v>
      </c>
      <c r="J15" s="5">
        <v>60</v>
      </c>
      <c r="K15" s="155">
        <f>SUM(G15:J15)</f>
        <v>629</v>
      </c>
      <c r="L15" s="23">
        <v>52</v>
      </c>
      <c r="M15" s="5">
        <v>4</v>
      </c>
      <c r="N15" s="5">
        <v>0</v>
      </c>
      <c r="O15" s="68">
        <v>0</v>
      </c>
      <c r="P15" s="77">
        <f>SUM(L15:O15)</f>
        <v>56</v>
      </c>
    </row>
    <row r="16" spans="1:16" ht="20.100000000000001" customHeight="1" x14ac:dyDescent="0.2">
      <c r="A16" s="152" t="s">
        <v>17</v>
      </c>
      <c r="B16" s="23">
        <f>1721+9</f>
        <v>1730</v>
      </c>
      <c r="C16" s="77">
        <v>1746</v>
      </c>
      <c r="D16" s="77">
        <v>2398</v>
      </c>
      <c r="E16" s="66">
        <v>3539</v>
      </c>
      <c r="F16" s="151">
        <f>SUM(B16:E16)</f>
        <v>9413</v>
      </c>
      <c r="G16" s="24">
        <v>9846</v>
      </c>
      <c r="H16" s="23">
        <v>3693</v>
      </c>
      <c r="I16" s="5">
        <v>3837</v>
      </c>
      <c r="J16" s="5">
        <v>824</v>
      </c>
      <c r="K16" s="155">
        <f>SUM(G16:J16)</f>
        <v>18200</v>
      </c>
      <c r="L16" s="23">
        <v>7816</v>
      </c>
      <c r="M16" s="5">
        <v>672</v>
      </c>
      <c r="N16" s="5">
        <v>534</v>
      </c>
      <c r="O16" s="68">
        <v>247</v>
      </c>
      <c r="P16" s="77">
        <f>SUM(L16:O16)</f>
        <v>9269</v>
      </c>
    </row>
    <row r="17" spans="1:18" ht="20.100000000000001" customHeight="1" x14ac:dyDescent="0.2">
      <c r="A17" s="152" t="s">
        <v>7</v>
      </c>
      <c r="B17" s="23">
        <f>SUM(B14:B16)</f>
        <v>2073</v>
      </c>
      <c r="C17" s="23">
        <f>SUM(C14:C16)</f>
        <v>1781</v>
      </c>
      <c r="D17" s="23">
        <f>SUM(D14:D16)</f>
        <v>2419</v>
      </c>
      <c r="E17" s="23">
        <f>SUM(E14:E16)</f>
        <v>3732</v>
      </c>
      <c r="F17" s="151">
        <f>SUM(B17:E17)</f>
        <v>10005</v>
      </c>
      <c r="G17" s="24">
        <f>SUM(G14:G16)</f>
        <v>10351</v>
      </c>
      <c r="H17" s="24">
        <f>SUM(H14:H16)</f>
        <v>4277</v>
      </c>
      <c r="I17" s="21">
        <f>SUM(I14:I16)</f>
        <v>5294</v>
      </c>
      <c r="J17" s="21">
        <f>SUM(J14:J16)</f>
        <v>1223</v>
      </c>
      <c r="K17" s="151">
        <f>SUM(G17:J17)</f>
        <v>21145</v>
      </c>
      <c r="L17" s="24">
        <f>SUM(L14:L16)</f>
        <v>9264</v>
      </c>
      <c r="M17" s="21">
        <f>SUM(M14:M16)</f>
        <v>891</v>
      </c>
      <c r="N17" s="21">
        <f>SUM(N14:N16)</f>
        <v>635</v>
      </c>
      <c r="O17" s="24">
        <f>SUM(O14:O16)</f>
        <v>265</v>
      </c>
      <c r="P17" s="77">
        <f>SUM(L17:O17)</f>
        <v>11055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197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197" t="s">
        <v>119</v>
      </c>
      <c r="H20" s="196">
        <v>2020</v>
      </c>
      <c r="I20" s="196">
        <v>2021</v>
      </c>
      <c r="J20" s="196">
        <v>2022</v>
      </c>
      <c r="K20" s="151" t="s">
        <v>7</v>
      </c>
      <c r="L20" s="197" t="s">
        <v>119</v>
      </c>
      <c r="M20" s="196">
        <v>2020</v>
      </c>
      <c r="N20" s="196">
        <v>2021</v>
      </c>
      <c r="O20" s="196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387</v>
      </c>
      <c r="C21" s="151">
        <v>37</v>
      </c>
      <c r="D21" s="151">
        <v>11</v>
      </c>
      <c r="E21" s="151">
        <v>378</v>
      </c>
      <c r="F21" s="151">
        <f>SUM(B21:E21)</f>
        <v>813</v>
      </c>
      <c r="G21" s="151">
        <v>507</v>
      </c>
      <c r="H21" s="151">
        <v>354</v>
      </c>
      <c r="I21" s="151">
        <v>1007</v>
      </c>
      <c r="J21" s="151">
        <v>404</v>
      </c>
      <c r="K21" s="151">
        <f>SUM(G21:J21)</f>
        <v>2272</v>
      </c>
      <c r="L21" s="151">
        <v>931</v>
      </c>
      <c r="M21" s="151">
        <v>227</v>
      </c>
      <c r="N21" s="151">
        <v>133</v>
      </c>
      <c r="O21" s="151">
        <v>30</v>
      </c>
      <c r="P21" s="151">
        <f>SUM(L21:O21)</f>
        <v>1321</v>
      </c>
    </row>
    <row r="22" spans="1:18" ht="20.100000000000001" customHeight="1" x14ac:dyDescent="0.2">
      <c r="A22" s="153" t="s">
        <v>16</v>
      </c>
      <c r="B22" s="151">
        <v>1</v>
      </c>
      <c r="C22" s="151">
        <v>1</v>
      </c>
      <c r="D22" s="151">
        <v>0</v>
      </c>
      <c r="E22" s="151">
        <v>57</v>
      </c>
      <c r="F22" s="151">
        <f>SUM(B22:E22)</f>
        <v>59</v>
      </c>
      <c r="G22" s="151">
        <v>21</v>
      </c>
      <c r="H22" s="151">
        <v>101</v>
      </c>
      <c r="I22" s="151">
        <v>407</v>
      </c>
      <c r="J22" s="151">
        <v>61</v>
      </c>
      <c r="K22" s="151">
        <f>SUM(G22:J22)</f>
        <v>590</v>
      </c>
      <c r="L22" s="151">
        <v>34</v>
      </c>
      <c r="M22" s="151">
        <v>44</v>
      </c>
      <c r="N22" s="184">
        <v>0</v>
      </c>
      <c r="O22" s="151">
        <v>1</v>
      </c>
      <c r="P22" s="151">
        <f>SUM(L22:O22)</f>
        <v>79</v>
      </c>
    </row>
    <row r="23" spans="1:18" ht="20.100000000000001" customHeight="1" x14ac:dyDescent="0.2">
      <c r="A23" s="153" t="s">
        <v>17</v>
      </c>
      <c r="B23" s="151">
        <v>1923</v>
      </c>
      <c r="C23" s="151">
        <v>1686</v>
      </c>
      <c r="D23" s="151">
        <v>2335</v>
      </c>
      <c r="E23" s="151">
        <v>4571</v>
      </c>
      <c r="F23" s="151">
        <f>SUM(B23:E23)</f>
        <v>10515</v>
      </c>
      <c r="G23" s="151">
        <v>9668</v>
      </c>
      <c r="H23" s="151">
        <v>3034</v>
      </c>
      <c r="I23" s="151">
        <v>3778</v>
      </c>
      <c r="J23" s="151">
        <v>1392</v>
      </c>
      <c r="K23" s="151">
        <f>SUM(G23:J23)</f>
        <v>17872</v>
      </c>
      <c r="L23" s="151">
        <v>4847</v>
      </c>
      <c r="M23" s="151">
        <v>985</v>
      </c>
      <c r="N23" s="151">
        <v>365</v>
      </c>
      <c r="O23" s="151">
        <v>270</v>
      </c>
      <c r="P23" s="151">
        <f>SUM(L23:O23)</f>
        <v>6467</v>
      </c>
    </row>
    <row r="24" spans="1:18" ht="20.100000000000001" customHeight="1" x14ac:dyDescent="0.2">
      <c r="A24" s="15" t="s">
        <v>7</v>
      </c>
      <c r="B24" s="148">
        <f>SUM(B21:B23)</f>
        <v>2311</v>
      </c>
      <c r="C24" s="148">
        <f>SUM(C21:C23)</f>
        <v>1724</v>
      </c>
      <c r="D24" s="148">
        <f>SUM(D21:D23)</f>
        <v>2346</v>
      </c>
      <c r="E24" s="148">
        <f>SUM(E21:E23)</f>
        <v>5006</v>
      </c>
      <c r="F24" s="148">
        <f>SUM(B24:E24)</f>
        <v>11387</v>
      </c>
      <c r="G24" s="148">
        <f>SUM(G21:G23)</f>
        <v>10196</v>
      </c>
      <c r="H24" s="148">
        <f>SUM(H21:H23)</f>
        <v>3489</v>
      </c>
      <c r="I24" s="148">
        <f>SUM(I21:I23)</f>
        <v>5192</v>
      </c>
      <c r="J24" s="148">
        <f>SUM(J21:J23)</f>
        <v>1857</v>
      </c>
      <c r="K24" s="148">
        <f>SUM(G24:J24)</f>
        <v>20734</v>
      </c>
      <c r="L24" s="148">
        <f>SUM(L21:L23)</f>
        <v>5812</v>
      </c>
      <c r="M24" s="148">
        <f>SUM(M21:M23)</f>
        <v>1256</v>
      </c>
      <c r="N24" s="148">
        <f>SUM(N21:N23)</f>
        <v>498</v>
      </c>
      <c r="O24" s="187">
        <f>SUM(O21:O23)</f>
        <v>301</v>
      </c>
      <c r="P24" s="148">
        <f>SUM(P21:P23)</f>
        <v>7867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/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164</v>
      </c>
      <c r="E27" s="95">
        <v>15</v>
      </c>
      <c r="F27" s="96">
        <v>5</v>
      </c>
      <c r="G27" s="96">
        <v>2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173</v>
      </c>
      <c r="E28" s="95">
        <v>78</v>
      </c>
      <c r="F28" s="99">
        <v>5</v>
      </c>
      <c r="G28" s="99">
        <v>3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 t="s">
        <v>174</v>
      </c>
      <c r="E29" s="95">
        <v>16</v>
      </c>
      <c r="F29" s="99">
        <v>4</v>
      </c>
      <c r="G29" s="99">
        <v>3</v>
      </c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 t="s">
        <v>175</v>
      </c>
      <c r="E30" s="95">
        <v>98</v>
      </c>
      <c r="F30" s="99">
        <v>4</v>
      </c>
      <c r="G30" s="99">
        <v>3</v>
      </c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 t="s">
        <v>176</v>
      </c>
      <c r="E31" s="95">
        <v>83</v>
      </c>
      <c r="F31" s="99">
        <v>4</v>
      </c>
      <c r="G31" s="99">
        <v>2</v>
      </c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 t="s">
        <v>177</v>
      </c>
      <c r="E32" s="95">
        <v>102</v>
      </c>
      <c r="F32" s="99">
        <v>5</v>
      </c>
      <c r="G32" s="99">
        <v>2</v>
      </c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 t="s">
        <v>178</v>
      </c>
      <c r="E33" s="95">
        <v>11</v>
      </c>
      <c r="F33" s="99">
        <v>5</v>
      </c>
      <c r="G33" s="99">
        <v>3</v>
      </c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 t="s">
        <v>179</v>
      </c>
      <c r="E34" s="95">
        <v>36</v>
      </c>
      <c r="F34" s="99">
        <v>4</v>
      </c>
      <c r="G34" s="99">
        <v>1</v>
      </c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 t="s">
        <v>180</v>
      </c>
      <c r="E35" s="109">
        <v>178</v>
      </c>
      <c r="F35" s="99">
        <v>4</v>
      </c>
      <c r="G35" s="99">
        <v>2</v>
      </c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 t="s">
        <v>181</v>
      </c>
      <c r="E36" s="110">
        <v>13</v>
      </c>
      <c r="F36" s="99">
        <v>5</v>
      </c>
      <c r="G36" s="99">
        <v>5</v>
      </c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630</v>
      </c>
      <c r="F37" s="112">
        <f>SUM(F27:F36)</f>
        <v>45</v>
      </c>
      <c r="G37" s="112">
        <f>SUM(G27:G36)</f>
        <v>26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3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f>15-1</f>
        <v>14</v>
      </c>
      <c r="C6" s="153">
        <v>93</v>
      </c>
      <c r="D6" s="153">
        <v>39</v>
      </c>
      <c r="E6" s="153">
        <f>B6+C6+D6</f>
        <v>146</v>
      </c>
      <c r="F6" s="153">
        <v>9</v>
      </c>
      <c r="G6" s="153">
        <v>14</v>
      </c>
      <c r="H6" s="153">
        <v>0</v>
      </c>
      <c r="I6" s="153">
        <v>0</v>
      </c>
      <c r="J6" s="153">
        <f>SUM(G6:I6)</f>
        <v>14</v>
      </c>
      <c r="K6" s="153">
        <v>14</v>
      </c>
      <c r="L6" s="153">
        <v>95</v>
      </c>
      <c r="M6" s="151">
        <v>32</v>
      </c>
      <c r="N6" s="151">
        <f>SUM(K6:M6)</f>
        <v>141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</v>
      </c>
      <c r="C7" s="153">
        <v>58</v>
      </c>
      <c r="D7" s="153">
        <v>24</v>
      </c>
      <c r="E7" s="153">
        <f>B7+C7+D7</f>
        <v>84</v>
      </c>
      <c r="F7" s="153">
        <v>1</v>
      </c>
      <c r="G7" s="153">
        <v>5</v>
      </c>
      <c r="H7" s="153">
        <v>0</v>
      </c>
      <c r="I7" s="153">
        <v>0</v>
      </c>
      <c r="J7" s="153">
        <f>SUM(G7:I7)</f>
        <v>5</v>
      </c>
      <c r="K7" s="153">
        <v>2</v>
      </c>
      <c r="L7" s="153">
        <v>56</v>
      </c>
      <c r="M7" s="151">
        <v>22</v>
      </c>
      <c r="N7" s="148">
        <f>SUM(K7:M7)</f>
        <v>80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52-2</f>
        <v>50</v>
      </c>
      <c r="C8" s="153">
        <v>508</v>
      </c>
      <c r="D8" s="153">
        <v>215</v>
      </c>
      <c r="E8" s="153">
        <f>B8+C8+D8</f>
        <v>773</v>
      </c>
      <c r="F8" s="153">
        <v>83</v>
      </c>
      <c r="G8" s="153">
        <v>89</v>
      </c>
      <c r="H8" s="153">
        <v>127</v>
      </c>
      <c r="I8" s="153">
        <v>0</v>
      </c>
      <c r="J8" s="153">
        <f>SUM(G8:I8)</f>
        <v>216</v>
      </c>
      <c r="K8" s="153">
        <v>87</v>
      </c>
      <c r="L8" s="153">
        <v>369</v>
      </c>
      <c r="M8" s="120">
        <v>184</v>
      </c>
      <c r="N8" s="144">
        <f>SUM(K8:M8)</f>
        <v>640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66</v>
      </c>
      <c r="C9" s="148">
        <f>SUM(C6:C8)</f>
        <v>659</v>
      </c>
      <c r="D9" s="148">
        <f>SUM(D6:D8)</f>
        <v>278</v>
      </c>
      <c r="E9" s="153">
        <f>B9+C9+D9</f>
        <v>1003</v>
      </c>
      <c r="F9" s="15">
        <f>SUM(F6:F8)</f>
        <v>93</v>
      </c>
      <c r="G9" s="15">
        <f>SUM(G6:G8)</f>
        <v>108</v>
      </c>
      <c r="H9" s="15">
        <f>SUM(H6:H8)</f>
        <v>127</v>
      </c>
      <c r="I9" s="15">
        <f>SUM(I6:I8)</f>
        <v>0</v>
      </c>
      <c r="J9" s="153">
        <f>SUM(G9:I9)</f>
        <v>235</v>
      </c>
      <c r="K9" s="15">
        <f>SUM(K6:K8)</f>
        <v>103</v>
      </c>
      <c r="L9" s="15">
        <f>SUM(L6:L8)</f>
        <v>520</v>
      </c>
      <c r="M9" s="15">
        <f>SUM(M6:M8)</f>
        <v>238</v>
      </c>
      <c r="N9" s="144">
        <f>SUM(N6:N8)</f>
        <v>861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f>11-1</f>
        <v>10</v>
      </c>
      <c r="C14" s="77">
        <v>1</v>
      </c>
      <c r="D14" s="77">
        <v>1</v>
      </c>
      <c r="E14" s="65">
        <v>2</v>
      </c>
      <c r="F14" s="151">
        <f>SUM(B14:E14)</f>
        <v>14</v>
      </c>
      <c r="G14" s="21">
        <v>12</v>
      </c>
      <c r="H14" s="20">
        <v>8</v>
      </c>
      <c r="I14" s="5">
        <v>46</v>
      </c>
      <c r="J14" s="5">
        <v>27</v>
      </c>
      <c r="K14" s="155">
        <f>SUM(G14:J14)</f>
        <v>93</v>
      </c>
      <c r="L14" s="20">
        <v>27</v>
      </c>
      <c r="M14" s="5">
        <v>9</v>
      </c>
      <c r="N14" s="5">
        <v>1</v>
      </c>
      <c r="O14" s="67">
        <v>2</v>
      </c>
      <c r="P14" s="77">
        <f>SUM(L14:O14)</f>
        <v>39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0</v>
      </c>
      <c r="E15" s="66">
        <v>1</v>
      </c>
      <c r="F15" s="151">
        <f>SUM(B15:E15)</f>
        <v>2</v>
      </c>
      <c r="G15" s="24">
        <v>0</v>
      </c>
      <c r="H15" s="23">
        <v>24</v>
      </c>
      <c r="I15" s="5">
        <v>30</v>
      </c>
      <c r="J15" s="5">
        <v>4</v>
      </c>
      <c r="K15" s="155">
        <f>SUM(G15:J15)</f>
        <v>58</v>
      </c>
      <c r="L15" s="23">
        <v>3</v>
      </c>
      <c r="M15" s="5">
        <v>20</v>
      </c>
      <c r="N15" s="5">
        <v>1</v>
      </c>
      <c r="O15" s="68">
        <v>0</v>
      </c>
      <c r="P15" s="77">
        <f>SUM(L15:O15)</f>
        <v>24</v>
      </c>
    </row>
    <row r="16" spans="1:16" ht="20.100000000000001" customHeight="1" x14ac:dyDescent="0.2">
      <c r="A16" s="152" t="s">
        <v>17</v>
      </c>
      <c r="B16" s="23">
        <f>46-2</f>
        <v>44</v>
      </c>
      <c r="C16" s="77">
        <v>3</v>
      </c>
      <c r="D16" s="77">
        <v>0</v>
      </c>
      <c r="E16" s="66">
        <v>3</v>
      </c>
      <c r="F16" s="151">
        <f>SUM(B16:E16)</f>
        <v>50</v>
      </c>
      <c r="G16" s="24">
        <v>122</v>
      </c>
      <c r="H16" s="23">
        <v>71</v>
      </c>
      <c r="I16" s="5">
        <v>109</v>
      </c>
      <c r="J16" s="5">
        <v>206</v>
      </c>
      <c r="K16" s="155">
        <f>SUM(G16:J16)</f>
        <v>508</v>
      </c>
      <c r="L16" s="23">
        <v>140</v>
      </c>
      <c r="M16" s="5">
        <v>63</v>
      </c>
      <c r="N16" s="5">
        <v>6</v>
      </c>
      <c r="O16" s="68">
        <v>6</v>
      </c>
      <c r="P16" s="77">
        <f>SUM(L16:O16)</f>
        <v>215</v>
      </c>
    </row>
    <row r="17" spans="1:18" ht="20.100000000000001" customHeight="1" x14ac:dyDescent="0.2">
      <c r="A17" s="152" t="s">
        <v>7</v>
      </c>
      <c r="B17" s="23">
        <f>SUM(B14:B16)</f>
        <v>55</v>
      </c>
      <c r="C17" s="23">
        <f>SUM(C14:C16)</f>
        <v>4</v>
      </c>
      <c r="D17" s="23">
        <f>SUM(D14:D16)</f>
        <v>1</v>
      </c>
      <c r="E17" s="23">
        <f>SUM(E14:E16)</f>
        <v>6</v>
      </c>
      <c r="F17" s="151">
        <f>SUM(B17:E17)</f>
        <v>66</v>
      </c>
      <c r="G17" s="24">
        <f>SUM(G14:G16)</f>
        <v>134</v>
      </c>
      <c r="H17" s="24">
        <f>SUM(H14:H16)</f>
        <v>103</v>
      </c>
      <c r="I17" s="21">
        <f>SUM(I14:I16)</f>
        <v>185</v>
      </c>
      <c r="J17" s="21">
        <f>SUM(J14:J16)</f>
        <v>237</v>
      </c>
      <c r="K17" s="151">
        <f>SUM(G17:J17)</f>
        <v>659</v>
      </c>
      <c r="L17" s="24">
        <f>SUM(L14:L16)</f>
        <v>170</v>
      </c>
      <c r="M17" s="21">
        <f>SUM(M14:M16)</f>
        <v>92</v>
      </c>
      <c r="N17" s="21">
        <f>SUM(N14:N16)</f>
        <v>8</v>
      </c>
      <c r="O17" s="24">
        <f>SUM(O14:O16)</f>
        <v>8</v>
      </c>
      <c r="P17" s="77">
        <f>SUM(L17:O17)</f>
        <v>278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7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7" t="s">
        <v>119</v>
      </c>
      <c r="H20" s="216">
        <v>2020</v>
      </c>
      <c r="I20" s="216">
        <v>2021</v>
      </c>
      <c r="J20" s="216">
        <v>2022</v>
      </c>
      <c r="K20" s="151" t="s">
        <v>7</v>
      </c>
      <c r="L20" s="217" t="s">
        <v>119</v>
      </c>
      <c r="M20" s="216">
        <v>2020</v>
      </c>
      <c r="N20" s="216">
        <v>2021</v>
      </c>
      <c r="O20" s="216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12</v>
      </c>
      <c r="C21" s="151">
        <v>1</v>
      </c>
      <c r="D21" s="151">
        <v>1</v>
      </c>
      <c r="E21" s="151">
        <v>0</v>
      </c>
      <c r="F21" s="151">
        <f>SUM(B21:E21)</f>
        <v>14</v>
      </c>
      <c r="G21" s="151">
        <v>16</v>
      </c>
      <c r="H21" s="151">
        <v>8</v>
      </c>
      <c r="I21" s="151">
        <v>40</v>
      </c>
      <c r="J21" s="151">
        <v>31</v>
      </c>
      <c r="K21" s="151">
        <f>SUM(G21:J21)</f>
        <v>95</v>
      </c>
      <c r="L21" s="151">
        <v>18</v>
      </c>
      <c r="M21" s="151">
        <v>7</v>
      </c>
      <c r="N21" s="151">
        <v>7</v>
      </c>
      <c r="O21" s="151">
        <v>0</v>
      </c>
      <c r="P21" s="151">
        <f>SUM(L21:O21)</f>
        <v>32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1</v>
      </c>
      <c r="F22" s="151">
        <f>SUM(B22:E22)</f>
        <v>2</v>
      </c>
      <c r="G22" s="151">
        <v>0</v>
      </c>
      <c r="H22" s="151">
        <v>24</v>
      </c>
      <c r="I22" s="151">
        <v>27</v>
      </c>
      <c r="J22" s="151">
        <v>5</v>
      </c>
      <c r="K22" s="151">
        <f>SUM(G22:J22)</f>
        <v>56</v>
      </c>
      <c r="L22" s="151">
        <v>2</v>
      </c>
      <c r="M22" s="151">
        <v>16</v>
      </c>
      <c r="N22" s="172">
        <v>4</v>
      </c>
      <c r="O22" s="151">
        <v>0</v>
      </c>
      <c r="P22" s="151">
        <f>SUM(L22:O22)</f>
        <v>22</v>
      </c>
    </row>
    <row r="23" spans="1:18" ht="20.100000000000001" customHeight="1" x14ac:dyDescent="0.2">
      <c r="A23" s="153" t="s">
        <v>17</v>
      </c>
      <c r="B23" s="151">
        <v>51</v>
      </c>
      <c r="C23" s="151">
        <v>4</v>
      </c>
      <c r="D23" s="151">
        <v>0</v>
      </c>
      <c r="E23" s="151">
        <v>32</v>
      </c>
      <c r="F23" s="151">
        <f>SUM(B23:E23)</f>
        <v>87</v>
      </c>
      <c r="G23" s="151">
        <v>106</v>
      </c>
      <c r="H23" s="151">
        <v>68</v>
      </c>
      <c r="I23" s="151">
        <v>87</v>
      </c>
      <c r="J23" s="151">
        <v>108</v>
      </c>
      <c r="K23" s="151">
        <f>SUM(G23:J23)</f>
        <v>369</v>
      </c>
      <c r="L23" s="151">
        <v>122</v>
      </c>
      <c r="M23" s="151">
        <v>27</v>
      </c>
      <c r="N23" s="151">
        <v>27</v>
      </c>
      <c r="O23" s="151">
        <v>8</v>
      </c>
      <c r="P23" s="151">
        <f>SUM(L23:O23)</f>
        <v>184</v>
      </c>
    </row>
    <row r="24" spans="1:18" ht="20.100000000000001" customHeight="1" x14ac:dyDescent="0.2">
      <c r="A24" s="15" t="s">
        <v>7</v>
      </c>
      <c r="B24" s="148">
        <f>SUM(B21:B23)</f>
        <v>64</v>
      </c>
      <c r="C24" s="148">
        <f>SUM(C21:C23)</f>
        <v>5</v>
      </c>
      <c r="D24" s="148">
        <f>SUM(D21:D23)</f>
        <v>1</v>
      </c>
      <c r="E24" s="148">
        <f>SUM(E21:E23)</f>
        <v>33</v>
      </c>
      <c r="F24" s="148">
        <f>SUM(B24:E24)</f>
        <v>103</v>
      </c>
      <c r="G24" s="148">
        <f>SUM(G21:G23)</f>
        <v>122</v>
      </c>
      <c r="H24" s="148">
        <f>SUM(H21:H23)</f>
        <v>100</v>
      </c>
      <c r="I24" s="148">
        <f>SUM(I21:I23)</f>
        <v>154</v>
      </c>
      <c r="J24" s="148">
        <f>SUM(J21:J23)</f>
        <v>144</v>
      </c>
      <c r="K24" s="148">
        <f>SUM(G24:J24)</f>
        <v>520</v>
      </c>
      <c r="L24" s="148">
        <f>SUM(L21:L23)</f>
        <v>142</v>
      </c>
      <c r="M24" s="148">
        <f>SUM(M21:M23)</f>
        <v>50</v>
      </c>
      <c r="N24" s="148">
        <f>SUM(N21:N23)</f>
        <v>38</v>
      </c>
      <c r="O24" s="187">
        <f>SUM(O21:O23)</f>
        <v>8</v>
      </c>
      <c r="P24" s="148">
        <f>SUM(P21:P23)</f>
        <v>238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>
        <v>19</v>
      </c>
      <c r="F27" s="96">
        <v>5</v>
      </c>
      <c r="G27" s="96">
        <v>3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19</v>
      </c>
      <c r="F37" s="112">
        <f>SUM(F27:F36)</f>
        <v>5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8"/>
  <sheetViews>
    <sheetView view="pageBreakPreview" zoomScaleNormal="100" zoomScaleSheetLayoutView="100" workbookViewId="0">
      <selection activeCell="O24" sqref="O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89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f>328+1</f>
        <v>329</v>
      </c>
      <c r="C6" s="153">
        <v>36</v>
      </c>
      <c r="D6" s="153">
        <v>133</v>
      </c>
      <c r="E6" s="153">
        <f>B6+C6+D6</f>
        <v>498</v>
      </c>
      <c r="F6" s="153">
        <v>23</v>
      </c>
      <c r="G6" s="153">
        <v>36</v>
      </c>
      <c r="H6" s="153">
        <v>1</v>
      </c>
      <c r="I6" s="153">
        <v>0</v>
      </c>
      <c r="J6" s="153">
        <f>SUM(G6:I6)</f>
        <v>37</v>
      </c>
      <c r="K6" s="153">
        <v>334</v>
      </c>
      <c r="L6" s="153">
        <v>33</v>
      </c>
      <c r="M6" s="151">
        <v>117</v>
      </c>
      <c r="N6" s="151">
        <f>SUM(K6:M6)</f>
        <v>484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37</v>
      </c>
      <c r="C7" s="153">
        <v>0</v>
      </c>
      <c r="D7" s="153">
        <v>13</v>
      </c>
      <c r="E7" s="153">
        <f>B7+C7+D7</f>
        <v>50</v>
      </c>
      <c r="F7" s="153">
        <v>3</v>
      </c>
      <c r="G7" s="153">
        <v>9</v>
      </c>
      <c r="H7" s="153">
        <v>0</v>
      </c>
      <c r="I7" s="153">
        <v>0</v>
      </c>
      <c r="J7" s="153">
        <f>SUM(G7:I7)</f>
        <v>9</v>
      </c>
      <c r="K7" s="153">
        <v>36</v>
      </c>
      <c r="L7" s="153">
        <v>4</v>
      </c>
      <c r="M7" s="151">
        <v>4</v>
      </c>
      <c r="N7" s="148">
        <f>SUM(K7:M7)</f>
        <v>44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1510+3</f>
        <v>1513</v>
      </c>
      <c r="C8" s="153">
        <v>138</v>
      </c>
      <c r="D8" s="153">
        <v>564</v>
      </c>
      <c r="E8" s="153">
        <f>B8+C8+D8</f>
        <v>2215</v>
      </c>
      <c r="F8" s="153">
        <v>105</v>
      </c>
      <c r="G8" s="153">
        <v>189</v>
      </c>
      <c r="H8" s="153">
        <v>1</v>
      </c>
      <c r="I8" s="153">
        <v>0</v>
      </c>
      <c r="J8" s="153">
        <f>SUM(G8:I8)</f>
        <v>190</v>
      </c>
      <c r="K8" s="153">
        <v>1396</v>
      </c>
      <c r="L8" s="153">
        <v>241</v>
      </c>
      <c r="M8" s="120">
        <v>493</v>
      </c>
      <c r="N8" s="144">
        <f>SUM(K8:M8)</f>
        <v>2130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1879</v>
      </c>
      <c r="C9" s="148">
        <f>SUM(C6:C8)</f>
        <v>174</v>
      </c>
      <c r="D9" s="148">
        <f>SUM(D6:D8)</f>
        <v>710</v>
      </c>
      <c r="E9" s="153">
        <f>B9+C9+D9</f>
        <v>2763</v>
      </c>
      <c r="F9" s="15">
        <f>SUM(F6:F8)</f>
        <v>131</v>
      </c>
      <c r="G9" s="15">
        <f>SUM(G6:G8)</f>
        <v>234</v>
      </c>
      <c r="H9" s="15">
        <f>SUM(H6:H8)</f>
        <v>2</v>
      </c>
      <c r="I9" s="15">
        <f>SUM(I6:I8)</f>
        <v>0</v>
      </c>
      <c r="J9" s="153">
        <f>SUM(G9:I9)</f>
        <v>236</v>
      </c>
      <c r="K9" s="15">
        <f>SUM(K6:K8)</f>
        <v>1766</v>
      </c>
      <c r="L9" s="15">
        <f>SUM(L6:L8)</f>
        <v>278</v>
      </c>
      <c r="M9" s="15">
        <f>SUM(M6:M8)</f>
        <v>614</v>
      </c>
      <c r="N9" s="144">
        <f>SUM(N6:N8)</f>
        <v>2658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f>85+1</f>
        <v>86</v>
      </c>
      <c r="C14" s="77">
        <v>61</v>
      </c>
      <c r="D14" s="77">
        <v>121</v>
      </c>
      <c r="E14" s="65">
        <v>61</v>
      </c>
      <c r="F14" s="151">
        <f>SUM(B14:E14)</f>
        <v>329</v>
      </c>
      <c r="G14" s="21">
        <v>26</v>
      </c>
      <c r="H14" s="20">
        <v>0</v>
      </c>
      <c r="I14" s="5">
        <v>9</v>
      </c>
      <c r="J14" s="5">
        <v>1</v>
      </c>
      <c r="K14" s="155">
        <f>SUM(G14:J14)</f>
        <v>36</v>
      </c>
      <c r="L14" s="20">
        <v>113</v>
      </c>
      <c r="M14" s="5">
        <v>8</v>
      </c>
      <c r="N14" s="5">
        <v>10</v>
      </c>
      <c r="O14" s="67">
        <v>2</v>
      </c>
      <c r="P14" s="77">
        <f>SUM(L14:O14)</f>
        <v>133</v>
      </c>
    </row>
    <row r="15" spans="1:16" ht="20.100000000000001" customHeight="1" x14ac:dyDescent="0.2">
      <c r="A15" s="152" t="s">
        <v>16</v>
      </c>
      <c r="B15" s="23">
        <v>17</v>
      </c>
      <c r="C15" s="77">
        <v>12</v>
      </c>
      <c r="D15" s="77">
        <v>7</v>
      </c>
      <c r="E15" s="66">
        <v>1</v>
      </c>
      <c r="F15" s="151">
        <f>SUM(B15:E15)</f>
        <v>37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11</v>
      </c>
      <c r="M15" s="5">
        <v>1</v>
      </c>
      <c r="N15" s="5">
        <v>1</v>
      </c>
      <c r="O15" s="68">
        <v>0</v>
      </c>
      <c r="P15" s="77">
        <f>SUM(L15:O15)</f>
        <v>13</v>
      </c>
    </row>
    <row r="16" spans="1:16" ht="20.100000000000001" customHeight="1" x14ac:dyDescent="0.2">
      <c r="A16" s="152" t="s">
        <v>17</v>
      </c>
      <c r="B16" s="23">
        <f>976+3</f>
        <v>979</v>
      </c>
      <c r="C16" s="77">
        <v>169</v>
      </c>
      <c r="D16" s="77">
        <v>221</v>
      </c>
      <c r="E16" s="66">
        <v>144</v>
      </c>
      <c r="F16" s="151">
        <f>SUM(B16:E16)</f>
        <v>1513</v>
      </c>
      <c r="G16" s="24">
        <v>125</v>
      </c>
      <c r="H16" s="23">
        <v>3</v>
      </c>
      <c r="I16" s="5">
        <v>4</v>
      </c>
      <c r="J16" s="5">
        <v>6</v>
      </c>
      <c r="K16" s="155">
        <f>SUM(G16:J16)</f>
        <v>138</v>
      </c>
      <c r="L16" s="23">
        <v>505</v>
      </c>
      <c r="M16" s="5">
        <v>20</v>
      </c>
      <c r="N16" s="5">
        <v>27</v>
      </c>
      <c r="O16" s="68">
        <v>12</v>
      </c>
      <c r="P16" s="77">
        <f>SUM(L16:O16)</f>
        <v>564</v>
      </c>
    </row>
    <row r="17" spans="1:18" ht="20.100000000000001" customHeight="1" x14ac:dyDescent="0.2">
      <c r="A17" s="152" t="s">
        <v>7</v>
      </c>
      <c r="B17" s="23">
        <f>SUM(B14:B16)</f>
        <v>1082</v>
      </c>
      <c r="C17" s="23">
        <f>SUM(C14:C16)</f>
        <v>242</v>
      </c>
      <c r="D17" s="23">
        <f>SUM(D14:D16)</f>
        <v>349</v>
      </c>
      <c r="E17" s="23">
        <f>SUM(E14:E16)</f>
        <v>206</v>
      </c>
      <c r="F17" s="151">
        <f>SUM(B17:E17)</f>
        <v>1879</v>
      </c>
      <c r="G17" s="24">
        <f>SUM(G14:G16)</f>
        <v>151</v>
      </c>
      <c r="H17" s="24">
        <f>SUM(H14:H16)</f>
        <v>3</v>
      </c>
      <c r="I17" s="21">
        <f>SUM(I14:I16)</f>
        <v>13</v>
      </c>
      <c r="J17" s="21">
        <f>SUM(J14:J16)</f>
        <v>7</v>
      </c>
      <c r="K17" s="151">
        <f>SUM(G17:J17)</f>
        <v>174</v>
      </c>
      <c r="L17" s="24">
        <f>SUM(L14:L16)</f>
        <v>629</v>
      </c>
      <c r="M17" s="21">
        <f>SUM(M14:M16)</f>
        <v>29</v>
      </c>
      <c r="N17" s="21">
        <f>SUM(N14:N16)</f>
        <v>38</v>
      </c>
      <c r="O17" s="24">
        <f>SUM(O14:O16)</f>
        <v>14</v>
      </c>
      <c r="P17" s="77">
        <f>SUM(L17:O17)</f>
        <v>710</v>
      </c>
    </row>
    <row r="18" spans="1:18" ht="31.5" customHeight="1" x14ac:dyDescent="0.25">
      <c r="A18" s="308" t="s">
        <v>132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0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0" t="s">
        <v>119</v>
      </c>
      <c r="H20" s="199">
        <v>2020</v>
      </c>
      <c r="I20" s="199">
        <v>2021</v>
      </c>
      <c r="J20" s="199">
        <v>2022</v>
      </c>
      <c r="K20" s="151" t="s">
        <v>7</v>
      </c>
      <c r="L20" s="200" t="s">
        <v>119</v>
      </c>
      <c r="M20" s="199">
        <v>2020</v>
      </c>
      <c r="N20" s="199">
        <v>2021</v>
      </c>
      <c r="O20" s="199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82</v>
      </c>
      <c r="C21" s="151">
        <v>61</v>
      </c>
      <c r="D21" s="151">
        <v>120</v>
      </c>
      <c r="E21" s="151">
        <v>71</v>
      </c>
      <c r="F21" s="151">
        <f>SUM(B21:E21)</f>
        <v>334</v>
      </c>
      <c r="G21" s="151">
        <v>21</v>
      </c>
      <c r="H21" s="151">
        <v>0</v>
      </c>
      <c r="I21" s="151">
        <v>8</v>
      </c>
      <c r="J21" s="151">
        <v>4</v>
      </c>
      <c r="K21" s="151">
        <f>SUM(G21:J21)</f>
        <v>33</v>
      </c>
      <c r="L21" s="151">
        <v>98</v>
      </c>
      <c r="M21" s="151">
        <v>8</v>
      </c>
      <c r="N21" s="151">
        <v>11</v>
      </c>
      <c r="O21" s="151">
        <v>0</v>
      </c>
      <c r="P21" s="151">
        <f>SUM(L21:O21)</f>
        <v>117</v>
      </c>
    </row>
    <row r="22" spans="1:18" ht="20.100000000000001" customHeight="1" x14ac:dyDescent="0.2">
      <c r="A22" s="153" t="s">
        <v>16</v>
      </c>
      <c r="B22" s="151">
        <v>13</v>
      </c>
      <c r="C22" s="151">
        <v>12</v>
      </c>
      <c r="D22" s="151">
        <v>8</v>
      </c>
      <c r="E22" s="151">
        <v>3</v>
      </c>
      <c r="F22" s="151">
        <f>SUM(B22:E22)</f>
        <v>36</v>
      </c>
      <c r="G22" s="151">
        <v>4</v>
      </c>
      <c r="H22" s="151">
        <v>0</v>
      </c>
      <c r="I22" s="151">
        <v>0</v>
      </c>
      <c r="J22" s="151">
        <v>0</v>
      </c>
      <c r="K22" s="151">
        <f>SUM(G22:J22)</f>
        <v>4</v>
      </c>
      <c r="L22" s="151">
        <v>4</v>
      </c>
      <c r="M22" s="151">
        <v>0</v>
      </c>
      <c r="N22" s="173">
        <v>0</v>
      </c>
      <c r="O22" s="151">
        <v>0</v>
      </c>
      <c r="P22" s="151">
        <f>SUM(L22:O22)</f>
        <v>4</v>
      </c>
    </row>
    <row r="23" spans="1:18" ht="20.100000000000001" customHeight="1" x14ac:dyDescent="0.2">
      <c r="A23" s="153" t="s">
        <v>17</v>
      </c>
      <c r="B23" s="151">
        <v>832</v>
      </c>
      <c r="C23" s="151">
        <v>165</v>
      </c>
      <c r="D23" s="151">
        <v>215</v>
      </c>
      <c r="E23" s="151">
        <v>184</v>
      </c>
      <c r="F23" s="151">
        <f>SUM(B23:E23)</f>
        <v>1396</v>
      </c>
      <c r="G23" s="151">
        <v>198</v>
      </c>
      <c r="H23" s="151">
        <v>8</v>
      </c>
      <c r="I23" s="151">
        <v>5</v>
      </c>
      <c r="J23" s="151">
        <v>30</v>
      </c>
      <c r="K23" s="151">
        <f>SUM(G23:J23)</f>
        <v>241</v>
      </c>
      <c r="L23" s="151">
        <v>442</v>
      </c>
      <c r="M23" s="151">
        <v>15</v>
      </c>
      <c r="N23" s="151">
        <v>24</v>
      </c>
      <c r="O23" s="151">
        <v>12</v>
      </c>
      <c r="P23" s="151">
        <f>SUM(L23:O23)</f>
        <v>493</v>
      </c>
    </row>
    <row r="24" spans="1:18" ht="20.100000000000001" customHeight="1" x14ac:dyDescent="0.2">
      <c r="A24" s="15" t="s">
        <v>7</v>
      </c>
      <c r="B24" s="148">
        <f>SUM(B21:B23)</f>
        <v>927</v>
      </c>
      <c r="C24" s="148">
        <f>SUM(C21:C23)</f>
        <v>238</v>
      </c>
      <c r="D24" s="148">
        <f>SUM(D21:D23)</f>
        <v>343</v>
      </c>
      <c r="E24" s="148">
        <f>SUM(E21:E23)</f>
        <v>258</v>
      </c>
      <c r="F24" s="148">
        <f>SUM(B24:E24)</f>
        <v>1766</v>
      </c>
      <c r="G24" s="148">
        <f>SUM(G21:G23)</f>
        <v>223</v>
      </c>
      <c r="H24" s="148">
        <f>SUM(H21:H23)</f>
        <v>8</v>
      </c>
      <c r="I24" s="148">
        <f>SUM(I21:I23)</f>
        <v>13</v>
      </c>
      <c r="J24" s="148">
        <f>SUM(J21:J23)</f>
        <v>34</v>
      </c>
      <c r="K24" s="148">
        <f>SUM(G24:J24)</f>
        <v>278</v>
      </c>
      <c r="L24" s="148">
        <f>SUM(L21:L23)</f>
        <v>544</v>
      </c>
      <c r="M24" s="148">
        <f>SUM(M21:M23)</f>
        <v>23</v>
      </c>
      <c r="N24" s="148">
        <f>SUM(N21:N23)</f>
        <v>35</v>
      </c>
      <c r="O24" s="187">
        <f>SUM(O21:O23)</f>
        <v>12</v>
      </c>
      <c r="P24" s="148">
        <f>SUM(P21:P23)</f>
        <v>614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5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116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85</v>
      </c>
      <c r="C6" s="153">
        <v>17</v>
      </c>
      <c r="D6" s="153">
        <v>69</v>
      </c>
      <c r="E6" s="153">
        <f>B6+C6+D6</f>
        <v>171</v>
      </c>
      <c r="F6" s="153">
        <v>16</v>
      </c>
      <c r="G6" s="153">
        <v>39</v>
      </c>
      <c r="H6" s="153">
        <v>1</v>
      </c>
      <c r="I6" s="153">
        <v>0</v>
      </c>
      <c r="J6" s="153">
        <f>SUM(G6:I6)</f>
        <v>40</v>
      </c>
      <c r="K6" s="153">
        <v>80</v>
      </c>
      <c r="L6" s="153">
        <v>33</v>
      </c>
      <c r="M6" s="151">
        <v>34</v>
      </c>
      <c r="N6" s="151">
        <f>SUM(K6:M6)</f>
        <v>147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42</v>
      </c>
      <c r="C7" s="153">
        <v>6</v>
      </c>
      <c r="D7" s="153">
        <v>28</v>
      </c>
      <c r="E7" s="153">
        <f>B7+C7+D7</f>
        <v>76</v>
      </c>
      <c r="F7" s="153">
        <v>6</v>
      </c>
      <c r="G7" s="153">
        <v>17</v>
      </c>
      <c r="H7" s="153">
        <v>0</v>
      </c>
      <c r="I7" s="153">
        <v>0</v>
      </c>
      <c r="J7" s="153">
        <f>SUM(G7:I7)</f>
        <v>17</v>
      </c>
      <c r="K7" s="153">
        <v>33</v>
      </c>
      <c r="L7" s="153">
        <v>19</v>
      </c>
      <c r="M7" s="151">
        <v>13</v>
      </c>
      <c r="N7" s="148">
        <f>SUM(K7:M7)</f>
        <v>65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501</v>
      </c>
      <c r="C8" s="153">
        <v>353</v>
      </c>
      <c r="D8" s="153">
        <v>407</v>
      </c>
      <c r="E8" s="153">
        <f>B8+C8+D8</f>
        <v>1261</v>
      </c>
      <c r="F8" s="153">
        <v>120</v>
      </c>
      <c r="G8" s="153">
        <v>269</v>
      </c>
      <c r="H8" s="153">
        <v>0</v>
      </c>
      <c r="I8" s="153">
        <v>0</v>
      </c>
      <c r="J8" s="153">
        <f>SUM(G8:I8)</f>
        <v>269</v>
      </c>
      <c r="K8" s="153">
        <v>463</v>
      </c>
      <c r="L8" s="153">
        <v>389</v>
      </c>
      <c r="M8" s="120">
        <v>260</v>
      </c>
      <c r="N8" s="144">
        <f>SUM(K8:M8)</f>
        <v>1112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628</v>
      </c>
      <c r="C9" s="148">
        <f>SUM(C6:C8)</f>
        <v>376</v>
      </c>
      <c r="D9" s="148">
        <f>SUM(D6:D8)</f>
        <v>504</v>
      </c>
      <c r="E9" s="153">
        <f>B9+C9+D9</f>
        <v>1508</v>
      </c>
      <c r="F9" s="15">
        <f>SUM(F6:F8)</f>
        <v>142</v>
      </c>
      <c r="G9" s="15">
        <f>SUM(G6:G8)</f>
        <v>325</v>
      </c>
      <c r="H9" s="15">
        <f>SUM(H6:H8)</f>
        <v>1</v>
      </c>
      <c r="I9" s="15">
        <f>SUM(I6:I8)</f>
        <v>0</v>
      </c>
      <c r="J9" s="153">
        <f>SUM(G9:I9)</f>
        <v>326</v>
      </c>
      <c r="K9" s="15">
        <f>SUM(K6:K8)</f>
        <v>576</v>
      </c>
      <c r="L9" s="15">
        <f>SUM(L6:L8)</f>
        <v>441</v>
      </c>
      <c r="M9" s="15">
        <f>SUM(M6:M8)</f>
        <v>307</v>
      </c>
      <c r="N9" s="144">
        <f>SUM(N6:N8)</f>
        <v>1324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14</v>
      </c>
      <c r="D14" s="77">
        <v>28</v>
      </c>
      <c r="E14" s="65">
        <v>43</v>
      </c>
      <c r="F14" s="151">
        <f>SUM(B14:E14)</f>
        <v>85</v>
      </c>
      <c r="G14" s="21">
        <v>15</v>
      </c>
      <c r="H14" s="20">
        <v>0</v>
      </c>
      <c r="I14" s="5">
        <v>2</v>
      </c>
      <c r="J14" s="5">
        <v>0</v>
      </c>
      <c r="K14" s="155">
        <f>SUM(G14:J14)</f>
        <v>17</v>
      </c>
      <c r="L14" s="20">
        <v>57</v>
      </c>
      <c r="M14" s="5">
        <v>1</v>
      </c>
      <c r="N14" s="5">
        <v>9</v>
      </c>
      <c r="O14" s="67">
        <v>2</v>
      </c>
      <c r="P14" s="77">
        <f>SUM(L14:O14)</f>
        <v>69</v>
      </c>
    </row>
    <row r="15" spans="1:17" ht="20.100000000000001" customHeight="1" x14ac:dyDescent="0.2">
      <c r="A15" s="152" t="s">
        <v>16</v>
      </c>
      <c r="B15" s="23">
        <v>0</v>
      </c>
      <c r="C15" s="77">
        <v>13</v>
      </c>
      <c r="D15" s="77">
        <v>15</v>
      </c>
      <c r="E15" s="66">
        <v>14</v>
      </c>
      <c r="F15" s="151">
        <f>SUM(B15:E15)</f>
        <v>42</v>
      </c>
      <c r="G15" s="24">
        <v>5</v>
      </c>
      <c r="H15" s="23">
        <v>1</v>
      </c>
      <c r="I15" s="5">
        <v>0</v>
      </c>
      <c r="J15" s="5">
        <v>0</v>
      </c>
      <c r="K15" s="155">
        <f>SUM(G15:J15)</f>
        <v>6</v>
      </c>
      <c r="L15" s="23">
        <v>26</v>
      </c>
      <c r="M15" s="5">
        <v>2</v>
      </c>
      <c r="N15" s="5">
        <v>0</v>
      </c>
      <c r="O15" s="68">
        <v>0</v>
      </c>
      <c r="P15" s="77">
        <f>SUM(L15:O15)</f>
        <v>28</v>
      </c>
    </row>
    <row r="16" spans="1:17" ht="20.100000000000001" customHeight="1" x14ac:dyDescent="0.2">
      <c r="A16" s="152" t="s">
        <v>17</v>
      </c>
      <c r="B16" s="23">
        <v>48</v>
      </c>
      <c r="C16" s="77">
        <v>126</v>
      </c>
      <c r="D16" s="77">
        <v>197</v>
      </c>
      <c r="E16" s="66">
        <v>130</v>
      </c>
      <c r="F16" s="151">
        <f>SUM(B16:E16)</f>
        <v>501</v>
      </c>
      <c r="G16" s="24">
        <v>267</v>
      </c>
      <c r="H16" s="23">
        <v>51</v>
      </c>
      <c r="I16" s="5">
        <v>30</v>
      </c>
      <c r="J16" s="5">
        <v>5</v>
      </c>
      <c r="K16" s="155">
        <f>SUM(G16:J16)</f>
        <v>353</v>
      </c>
      <c r="L16" s="23">
        <v>357</v>
      </c>
      <c r="M16" s="5">
        <v>35</v>
      </c>
      <c r="N16" s="5">
        <v>9</v>
      </c>
      <c r="O16" s="68">
        <v>6</v>
      </c>
      <c r="P16" s="77">
        <f>SUM(L16:O16)</f>
        <v>407</v>
      </c>
    </row>
    <row r="17" spans="1:18" ht="20.100000000000001" customHeight="1" x14ac:dyDescent="0.2">
      <c r="A17" s="152" t="s">
        <v>7</v>
      </c>
      <c r="B17" s="23">
        <f>SUM(B14:B16)</f>
        <v>48</v>
      </c>
      <c r="C17" s="23">
        <f>SUM(C14:C16)</f>
        <v>153</v>
      </c>
      <c r="D17" s="23">
        <f>SUM(D14:D16)</f>
        <v>240</v>
      </c>
      <c r="E17" s="23">
        <f>SUM(E14:E16)</f>
        <v>187</v>
      </c>
      <c r="F17" s="151">
        <f>SUM(B17:E17)</f>
        <v>628</v>
      </c>
      <c r="G17" s="24">
        <f>SUM(G14:G16)</f>
        <v>287</v>
      </c>
      <c r="H17" s="24">
        <f>SUM(H14:H16)</f>
        <v>52</v>
      </c>
      <c r="I17" s="21">
        <f>SUM(I14:I16)</f>
        <v>32</v>
      </c>
      <c r="J17" s="21">
        <f>SUM(J14:J16)</f>
        <v>5</v>
      </c>
      <c r="K17" s="151">
        <f>SUM(G17:J17)</f>
        <v>376</v>
      </c>
      <c r="L17" s="24">
        <f>SUM(L14:L16)</f>
        <v>440</v>
      </c>
      <c r="M17" s="21">
        <f>SUM(M14:M16)</f>
        <v>38</v>
      </c>
      <c r="N17" s="21">
        <f>SUM(N14:N16)</f>
        <v>18</v>
      </c>
      <c r="O17" s="24">
        <f>SUM(O14:O16)</f>
        <v>8</v>
      </c>
      <c r="P17" s="77">
        <f>SUM(L17:O17)</f>
        <v>504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3</v>
      </c>
      <c r="C21" s="151">
        <v>0</v>
      </c>
      <c r="D21" s="151">
        <v>28</v>
      </c>
      <c r="E21" s="151">
        <v>49</v>
      </c>
      <c r="F21" s="198">
        <f>SUM(B21:E21)</f>
        <v>80</v>
      </c>
      <c r="G21" s="151">
        <v>16</v>
      </c>
      <c r="H21" s="151">
        <v>14</v>
      </c>
      <c r="I21" s="151">
        <v>1</v>
      </c>
      <c r="J21" s="151">
        <v>2</v>
      </c>
      <c r="K21" s="151">
        <f>SUM(G21:J21)</f>
        <v>33</v>
      </c>
      <c r="L21" s="151">
        <v>25</v>
      </c>
      <c r="M21" s="151">
        <v>0</v>
      </c>
      <c r="N21" s="151">
        <v>7</v>
      </c>
      <c r="O21" s="151">
        <v>2</v>
      </c>
      <c r="P21" s="151">
        <f>SUM(L21:O21)</f>
        <v>34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15</v>
      </c>
      <c r="E22" s="151">
        <v>18</v>
      </c>
      <c r="F22" s="151">
        <f>SUM(B22:E22)</f>
        <v>33</v>
      </c>
      <c r="G22" s="151">
        <v>5</v>
      </c>
      <c r="H22" s="151">
        <v>14</v>
      </c>
      <c r="I22" s="151">
        <v>0</v>
      </c>
      <c r="J22" s="151">
        <v>0</v>
      </c>
      <c r="K22" s="151">
        <f>SUM(G22:J22)</f>
        <v>19</v>
      </c>
      <c r="L22" s="151">
        <v>10</v>
      </c>
      <c r="M22" s="151">
        <v>2</v>
      </c>
      <c r="N22" s="184">
        <v>0</v>
      </c>
      <c r="O22" s="151">
        <v>1</v>
      </c>
      <c r="P22" s="151">
        <f>SUM(L22:O22)</f>
        <v>13</v>
      </c>
    </row>
    <row r="23" spans="1:18" ht="20.100000000000001" customHeight="1" x14ac:dyDescent="0.2">
      <c r="A23" s="153" t="s">
        <v>17</v>
      </c>
      <c r="B23" s="151">
        <v>55</v>
      </c>
      <c r="C23" s="151">
        <v>49</v>
      </c>
      <c r="D23" s="151">
        <v>176</v>
      </c>
      <c r="E23" s="151">
        <v>183</v>
      </c>
      <c r="F23" s="151">
        <f>SUM(B23:E23)</f>
        <v>463</v>
      </c>
      <c r="G23" s="151">
        <v>220</v>
      </c>
      <c r="H23" s="151">
        <v>112</v>
      </c>
      <c r="I23" s="151">
        <v>50</v>
      </c>
      <c r="J23" s="151">
        <v>7</v>
      </c>
      <c r="K23" s="151">
        <f>SUM(G23:J23)</f>
        <v>389</v>
      </c>
      <c r="L23" s="151">
        <v>197</v>
      </c>
      <c r="M23" s="151">
        <v>36</v>
      </c>
      <c r="N23" s="151">
        <v>5</v>
      </c>
      <c r="O23" s="151">
        <v>22</v>
      </c>
      <c r="P23" s="151">
        <f>SUM(L23:O23)</f>
        <v>260</v>
      </c>
    </row>
    <row r="24" spans="1:18" ht="20.100000000000001" customHeight="1" x14ac:dyDescent="0.2">
      <c r="A24" s="15" t="s">
        <v>7</v>
      </c>
      <c r="B24" s="148">
        <f>SUM(B21:B23)</f>
        <v>58</v>
      </c>
      <c r="C24" s="148">
        <f>SUM(C21:C23)</f>
        <v>49</v>
      </c>
      <c r="D24" s="148">
        <f>SUM(D21:D23)</f>
        <v>219</v>
      </c>
      <c r="E24" s="148">
        <f>SUM(E21:E23)</f>
        <v>250</v>
      </c>
      <c r="F24" s="148">
        <f>SUM(B24:E24)</f>
        <v>576</v>
      </c>
      <c r="G24" s="148">
        <f>SUM(G21:G23)</f>
        <v>241</v>
      </c>
      <c r="H24" s="148">
        <f>SUM(H21:H23)</f>
        <v>140</v>
      </c>
      <c r="I24" s="148">
        <f>SUM(I21:I23)</f>
        <v>51</v>
      </c>
      <c r="J24" s="148">
        <f>SUM(J21:J23)</f>
        <v>9</v>
      </c>
      <c r="K24" s="148">
        <f>SUM(G24:J24)</f>
        <v>441</v>
      </c>
      <c r="L24" s="148">
        <f>SUM(L21:L23)</f>
        <v>232</v>
      </c>
      <c r="M24" s="148">
        <f>SUM(M21:M23)</f>
        <v>38</v>
      </c>
      <c r="N24" s="148">
        <f>SUM(N21:N23)</f>
        <v>12</v>
      </c>
      <c r="O24" s="187">
        <f>SUM(O21:O23)</f>
        <v>25</v>
      </c>
      <c r="P24" s="148">
        <f>SUM(P21:P23)</f>
        <v>307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90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18</v>
      </c>
      <c r="J3" s="6"/>
      <c r="K3" s="4" t="s">
        <v>2</v>
      </c>
      <c r="L3" s="141">
        <v>15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f>101+2</f>
        <v>103</v>
      </c>
      <c r="C6" s="153">
        <v>56</v>
      </c>
      <c r="D6" s="153">
        <v>34</v>
      </c>
      <c r="E6" s="153">
        <f>B6+C6+D6</f>
        <v>193</v>
      </c>
      <c r="F6" s="153">
        <v>27</v>
      </c>
      <c r="G6" s="153">
        <v>19</v>
      </c>
      <c r="H6" s="153">
        <v>3</v>
      </c>
      <c r="I6" s="153">
        <v>0</v>
      </c>
      <c r="J6" s="153">
        <f>SUM(G6:I6)</f>
        <v>22</v>
      </c>
      <c r="K6" s="153">
        <v>73</v>
      </c>
      <c r="L6" s="153">
        <v>66</v>
      </c>
      <c r="M6" s="151">
        <v>59</v>
      </c>
      <c r="N6" s="151">
        <f>SUM(K6:M6)</f>
        <v>198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0</v>
      </c>
      <c r="C7" s="153">
        <v>0</v>
      </c>
      <c r="D7" s="153">
        <v>0</v>
      </c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0</v>
      </c>
      <c r="M7" s="151">
        <v>0</v>
      </c>
      <c r="N7" s="148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f>943-6</f>
        <v>937</v>
      </c>
      <c r="C8" s="153">
        <v>505</v>
      </c>
      <c r="D8" s="153">
        <v>338</v>
      </c>
      <c r="E8" s="153">
        <f>B8+C8+D8</f>
        <v>1780</v>
      </c>
      <c r="F8" s="153">
        <v>258</v>
      </c>
      <c r="G8" s="153">
        <v>228</v>
      </c>
      <c r="H8" s="153">
        <v>19</v>
      </c>
      <c r="I8" s="153">
        <v>0</v>
      </c>
      <c r="J8" s="153">
        <f>SUM(G8:I8)</f>
        <v>247</v>
      </c>
      <c r="K8" s="153">
        <v>552</v>
      </c>
      <c r="L8" s="153">
        <v>859</v>
      </c>
      <c r="M8" s="120">
        <v>380</v>
      </c>
      <c r="N8" s="144">
        <f>SUM(K8:M8)</f>
        <v>1791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1040</v>
      </c>
      <c r="C9" s="148">
        <f>SUM(C6:C8)</f>
        <v>561</v>
      </c>
      <c r="D9" s="148">
        <f>SUM(D6:D8)</f>
        <v>372</v>
      </c>
      <c r="E9" s="153">
        <f>B9+C9+D9</f>
        <v>1973</v>
      </c>
      <c r="F9" s="15">
        <f>SUM(F6:F8)</f>
        <v>285</v>
      </c>
      <c r="G9" s="15">
        <f>SUM(G6:G8)</f>
        <v>247</v>
      </c>
      <c r="H9" s="15">
        <f>SUM(H6:H8)</f>
        <v>22</v>
      </c>
      <c r="I9" s="15">
        <f>SUM(I6:I8)</f>
        <v>0</v>
      </c>
      <c r="J9" s="153">
        <f>SUM(G9:I9)</f>
        <v>269</v>
      </c>
      <c r="K9" s="15">
        <f>SUM(K6:K8)</f>
        <v>625</v>
      </c>
      <c r="L9" s="15">
        <f>SUM(L6:L8)</f>
        <v>925</v>
      </c>
      <c r="M9" s="15">
        <f>SUM(M6:M8)</f>
        <v>439</v>
      </c>
      <c r="N9" s="144">
        <f>SUM(N6:N8)</f>
        <v>1989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0</v>
      </c>
      <c r="D14" s="77">
        <f>49-3</f>
        <v>46</v>
      </c>
      <c r="E14" s="65">
        <v>57</v>
      </c>
      <c r="F14" s="151">
        <f>SUM(B14:E14)</f>
        <v>103</v>
      </c>
      <c r="G14" s="21">
        <f>12+4</f>
        <v>16</v>
      </c>
      <c r="H14" s="20">
        <f>21+4</f>
        <v>25</v>
      </c>
      <c r="I14" s="5">
        <v>1</v>
      </c>
      <c r="J14" s="5">
        <f>11+3</f>
        <v>14</v>
      </c>
      <c r="K14" s="155">
        <f>SUM(G14:J14)</f>
        <v>56</v>
      </c>
      <c r="L14" s="20">
        <v>12</v>
      </c>
      <c r="M14" s="5">
        <f>5+3</f>
        <v>8</v>
      </c>
      <c r="N14" s="5">
        <f>4+3</f>
        <v>7</v>
      </c>
      <c r="O14" s="67">
        <f>4+3</f>
        <v>7</v>
      </c>
      <c r="P14" s="77">
        <f>SUM(L14:O14)</f>
        <v>34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37</v>
      </c>
      <c r="C16" s="77">
        <v>450</v>
      </c>
      <c r="D16" s="77">
        <f>305-1</f>
        <v>304</v>
      </c>
      <c r="E16" s="66">
        <v>146</v>
      </c>
      <c r="F16" s="151">
        <f>SUM(B16:E16)</f>
        <v>937</v>
      </c>
      <c r="G16" s="24">
        <f>318-4</f>
        <v>314</v>
      </c>
      <c r="H16" s="23">
        <f>149-4</f>
        <v>145</v>
      </c>
      <c r="I16" s="5">
        <v>23</v>
      </c>
      <c r="J16" s="5">
        <f>26-3</f>
        <v>23</v>
      </c>
      <c r="K16" s="155">
        <f>SUM(G16:J16)</f>
        <v>505</v>
      </c>
      <c r="L16" s="23">
        <v>266</v>
      </c>
      <c r="M16" s="5">
        <f>59-3</f>
        <v>56</v>
      </c>
      <c r="N16" s="246">
        <f>13-3</f>
        <v>10</v>
      </c>
      <c r="O16" s="68">
        <f>9-3</f>
        <v>6</v>
      </c>
      <c r="P16" s="77">
        <f>SUM(L16:O16)</f>
        <v>338</v>
      </c>
    </row>
    <row r="17" spans="1:18" ht="20.100000000000001" customHeight="1" x14ac:dyDescent="0.2">
      <c r="A17" s="152" t="s">
        <v>7</v>
      </c>
      <c r="B17" s="23">
        <f>SUM(B14:B16)</f>
        <v>37</v>
      </c>
      <c r="C17" s="23">
        <f>SUM(C14:C16)</f>
        <v>450</v>
      </c>
      <c r="D17" s="23">
        <f>SUM(D14:D16)</f>
        <v>350</v>
      </c>
      <c r="E17" s="23">
        <f>SUM(E14:E16)</f>
        <v>203</v>
      </c>
      <c r="F17" s="151">
        <f>SUM(B17:E17)</f>
        <v>1040</v>
      </c>
      <c r="G17" s="24">
        <f>SUM(G14:G16)</f>
        <v>330</v>
      </c>
      <c r="H17" s="24">
        <f>SUM(H14:H16)</f>
        <v>170</v>
      </c>
      <c r="I17" s="21">
        <f>SUM(I14:I16)</f>
        <v>24</v>
      </c>
      <c r="J17" s="21">
        <f>SUM(J14:J16)</f>
        <v>37</v>
      </c>
      <c r="K17" s="151">
        <f>SUM(G17:J17)</f>
        <v>561</v>
      </c>
      <c r="L17" s="24">
        <f>SUM(L14:L16)</f>
        <v>278</v>
      </c>
      <c r="M17" s="21">
        <f>SUM(M14:M16)</f>
        <v>64</v>
      </c>
      <c r="N17" s="21">
        <f>SUM(N14:N16)</f>
        <v>17</v>
      </c>
      <c r="O17" s="24">
        <f>SUM(O14:O16)</f>
        <v>13</v>
      </c>
      <c r="P17" s="77">
        <f>SUM(L17:O17)</f>
        <v>372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6</v>
      </c>
      <c r="E21" s="151">
        <v>67</v>
      </c>
      <c r="F21" s="151">
        <f>SUM(B21:E21)</f>
        <v>73</v>
      </c>
      <c r="G21" s="151">
        <v>7</v>
      </c>
      <c r="H21" s="151">
        <v>17</v>
      </c>
      <c r="I21" s="151">
        <v>39</v>
      </c>
      <c r="J21" s="151">
        <v>3</v>
      </c>
      <c r="K21" s="151">
        <f>SUM(G21:J21)</f>
        <v>66</v>
      </c>
      <c r="L21" s="151">
        <v>16</v>
      </c>
      <c r="M21" s="151">
        <v>21</v>
      </c>
      <c r="N21" s="151">
        <v>8</v>
      </c>
      <c r="O21" s="151">
        <v>14</v>
      </c>
      <c r="P21" s="151">
        <f>SUM(L21:O21)</f>
        <v>59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0</v>
      </c>
      <c r="N22" s="188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7</v>
      </c>
      <c r="C23" s="151">
        <v>41</v>
      </c>
      <c r="D23" s="151">
        <v>258</v>
      </c>
      <c r="E23" s="151">
        <v>246</v>
      </c>
      <c r="F23" s="151">
        <f>SUM(B23:E23)</f>
        <v>552</v>
      </c>
      <c r="G23" s="151">
        <v>257</v>
      </c>
      <c r="H23" s="151">
        <v>456</v>
      </c>
      <c r="I23" s="151">
        <v>62</v>
      </c>
      <c r="J23" s="151">
        <v>84</v>
      </c>
      <c r="K23" s="151">
        <f>SUM(G23:J23)</f>
        <v>859</v>
      </c>
      <c r="L23" s="151">
        <v>237</v>
      </c>
      <c r="M23" s="151">
        <v>82</v>
      </c>
      <c r="N23" s="151">
        <v>31</v>
      </c>
      <c r="O23" s="151">
        <v>30</v>
      </c>
      <c r="P23" s="151">
        <f>SUM(L23:O23)</f>
        <v>380</v>
      </c>
    </row>
    <row r="24" spans="1:18" ht="20.100000000000001" customHeight="1" x14ac:dyDescent="0.2">
      <c r="A24" s="15" t="s">
        <v>7</v>
      </c>
      <c r="B24" s="148">
        <f>SUM(B21:B23)</f>
        <v>7</v>
      </c>
      <c r="C24" s="148">
        <f>SUM(C21:C23)</f>
        <v>41</v>
      </c>
      <c r="D24" s="148">
        <f>SUM(D21:D23)</f>
        <v>264</v>
      </c>
      <c r="E24" s="148">
        <f>SUM(E21:E23)</f>
        <v>313</v>
      </c>
      <c r="F24" s="148">
        <f>SUM(B24:E24)</f>
        <v>625</v>
      </c>
      <c r="G24" s="148">
        <f>SUM(G21:G23)</f>
        <v>264</v>
      </c>
      <c r="H24" s="148">
        <f>SUM(H21:H23)</f>
        <v>473</v>
      </c>
      <c r="I24" s="148">
        <f>SUM(I21:I23)</f>
        <v>101</v>
      </c>
      <c r="J24" s="148">
        <f>SUM(J21:J23)</f>
        <v>87</v>
      </c>
      <c r="K24" s="148">
        <f>SUM(G24:J24)</f>
        <v>925</v>
      </c>
      <c r="L24" s="148">
        <f>SUM(L21:L23)</f>
        <v>253</v>
      </c>
      <c r="M24" s="148">
        <f>SUM(M21:M23)</f>
        <v>103</v>
      </c>
      <c r="N24" s="148">
        <f>SUM(N21:N23)</f>
        <v>39</v>
      </c>
      <c r="O24" s="187">
        <f>SUM(O21:O23)</f>
        <v>44</v>
      </c>
      <c r="P24" s="148">
        <f>SUM(P21:P23)</f>
        <v>439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91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87</v>
      </c>
      <c r="J3" s="6"/>
      <c r="K3" s="4" t="s">
        <v>2</v>
      </c>
      <c r="L3" s="141">
        <v>55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f>1298+23</f>
        <v>1321</v>
      </c>
      <c r="C6" s="153">
        <v>221</v>
      </c>
      <c r="D6" s="153">
        <v>624</v>
      </c>
      <c r="E6" s="153">
        <f>B6+C6+D6</f>
        <v>2166</v>
      </c>
      <c r="F6" s="153">
        <v>268</v>
      </c>
      <c r="G6" s="153">
        <v>305</v>
      </c>
      <c r="H6" s="153">
        <v>6</v>
      </c>
      <c r="I6" s="153">
        <v>0</v>
      </c>
      <c r="J6" s="153">
        <f>SUM(G6:I6)</f>
        <v>311</v>
      </c>
      <c r="K6" s="153">
        <v>1260</v>
      </c>
      <c r="L6" s="153">
        <v>399</v>
      </c>
      <c r="M6" s="151">
        <v>464</v>
      </c>
      <c r="N6" s="151">
        <f>SUM(K6:M6)</f>
        <v>2123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f>556+2</f>
        <v>558</v>
      </c>
      <c r="C7" s="153">
        <v>29</v>
      </c>
      <c r="D7" s="153">
        <v>69</v>
      </c>
      <c r="E7" s="153">
        <f>B7+C7+D7</f>
        <v>656</v>
      </c>
      <c r="F7" s="153">
        <v>72</v>
      </c>
      <c r="G7" s="153">
        <v>36</v>
      </c>
      <c r="H7" s="153">
        <v>0</v>
      </c>
      <c r="I7" s="153">
        <v>0</v>
      </c>
      <c r="J7" s="153">
        <f>SUM(G7:I7)</f>
        <v>36</v>
      </c>
      <c r="K7" s="153">
        <v>551</v>
      </c>
      <c r="L7" s="153">
        <v>79</v>
      </c>
      <c r="M7" s="151">
        <v>62</v>
      </c>
      <c r="N7" s="148">
        <f>SUM(K7:M7)</f>
        <v>692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f>4136-25</f>
        <v>4111</v>
      </c>
      <c r="C8" s="153">
        <v>1283</v>
      </c>
      <c r="D8" s="153">
        <v>2487</v>
      </c>
      <c r="E8" s="153">
        <f>B8+C8+D8</f>
        <v>7881</v>
      </c>
      <c r="F8" s="153">
        <v>1333</v>
      </c>
      <c r="G8" s="153">
        <v>1679</v>
      </c>
      <c r="H8" s="153">
        <v>43</v>
      </c>
      <c r="I8" s="153">
        <v>11</v>
      </c>
      <c r="J8" s="153">
        <f>SUM(G8:I8)</f>
        <v>1733</v>
      </c>
      <c r="K8" s="153">
        <v>3717</v>
      </c>
      <c r="L8" s="153">
        <v>1837</v>
      </c>
      <c r="M8" s="120">
        <v>1927</v>
      </c>
      <c r="N8" s="144">
        <f>SUM(K8:M8)</f>
        <v>7481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5990</v>
      </c>
      <c r="C9" s="148">
        <f>SUM(C6:C8)</f>
        <v>1533</v>
      </c>
      <c r="D9" s="148">
        <f>SUM(D6:D8)</f>
        <v>3180</v>
      </c>
      <c r="E9" s="153">
        <f>B9+C9+D9</f>
        <v>10703</v>
      </c>
      <c r="F9" s="15">
        <f>SUM(F6:F8)</f>
        <v>1673</v>
      </c>
      <c r="G9" s="15">
        <f>SUM(G6:G8)</f>
        <v>2020</v>
      </c>
      <c r="H9" s="15">
        <f>SUM(H6:H8)</f>
        <v>49</v>
      </c>
      <c r="I9" s="15">
        <f>SUM(I6:I8)</f>
        <v>11</v>
      </c>
      <c r="J9" s="153">
        <f>SUM(G9:I9)</f>
        <v>2080</v>
      </c>
      <c r="K9" s="15">
        <f>SUM(K6:K8)</f>
        <v>5528</v>
      </c>
      <c r="L9" s="15">
        <f>SUM(L6:L8)</f>
        <v>2315</v>
      </c>
      <c r="M9" s="15">
        <f>SUM(M6:M8)</f>
        <v>2453</v>
      </c>
      <c r="N9" s="144">
        <f>SUM(N6:N8)</f>
        <v>10296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7" ht="20.100000000000001" customHeight="1" x14ac:dyDescent="0.2">
      <c r="A14" s="19" t="s">
        <v>15</v>
      </c>
      <c r="B14" s="20">
        <v>56</v>
      </c>
      <c r="C14" s="77">
        <f>116+23</f>
        <v>139</v>
      </c>
      <c r="D14" s="77">
        <v>660</v>
      </c>
      <c r="E14" s="65">
        <v>466</v>
      </c>
      <c r="F14" s="151">
        <f>SUM(B14:E14)</f>
        <v>1321</v>
      </c>
      <c r="G14" s="21">
        <v>78</v>
      </c>
      <c r="H14" s="20">
        <v>81</v>
      </c>
      <c r="I14" s="5">
        <v>51</v>
      </c>
      <c r="J14" s="5">
        <v>11</v>
      </c>
      <c r="K14" s="155">
        <f>SUM(G14:J14)</f>
        <v>221</v>
      </c>
      <c r="L14" s="20">
        <v>332</v>
      </c>
      <c r="M14" s="5">
        <v>122</v>
      </c>
      <c r="N14" s="5">
        <v>129</v>
      </c>
      <c r="O14" s="67">
        <v>41</v>
      </c>
      <c r="P14" s="77">
        <f>SUM(L14:O14)</f>
        <v>624</v>
      </c>
    </row>
    <row r="15" spans="1:17" ht="20.100000000000001" customHeight="1" x14ac:dyDescent="0.2">
      <c r="A15" s="152" t="s">
        <v>16</v>
      </c>
      <c r="B15" s="23">
        <v>12</v>
      </c>
      <c r="C15" s="77">
        <f>109+2</f>
        <v>111</v>
      </c>
      <c r="D15" s="77">
        <v>297</v>
      </c>
      <c r="E15" s="66">
        <v>138</v>
      </c>
      <c r="F15" s="151">
        <f>SUM(B15:E15)</f>
        <v>558</v>
      </c>
      <c r="G15" s="24">
        <v>7</v>
      </c>
      <c r="H15" s="23">
        <v>10</v>
      </c>
      <c r="I15" s="5">
        <v>9</v>
      </c>
      <c r="J15" s="5">
        <v>3</v>
      </c>
      <c r="K15" s="155">
        <f>SUM(G15:J15)</f>
        <v>29</v>
      </c>
      <c r="L15" s="23">
        <v>45</v>
      </c>
      <c r="M15" s="5">
        <v>13</v>
      </c>
      <c r="N15" s="5">
        <v>9</v>
      </c>
      <c r="O15" s="68">
        <v>2</v>
      </c>
      <c r="P15" s="77">
        <f>SUM(L15:O15)</f>
        <v>69</v>
      </c>
    </row>
    <row r="16" spans="1:17" ht="20.100000000000001" customHeight="1" x14ac:dyDescent="0.2">
      <c r="A16" s="152" t="s">
        <v>17</v>
      </c>
      <c r="B16" s="23">
        <v>701</v>
      </c>
      <c r="C16" s="77">
        <f>687-25</f>
        <v>662</v>
      </c>
      <c r="D16" s="77">
        <v>1278</v>
      </c>
      <c r="E16" s="66">
        <v>1470</v>
      </c>
      <c r="F16" s="151">
        <f>SUM(B16:E16)</f>
        <v>4111</v>
      </c>
      <c r="G16" s="24">
        <v>285</v>
      </c>
      <c r="H16" s="23">
        <v>246</v>
      </c>
      <c r="I16" s="5">
        <v>485</v>
      </c>
      <c r="J16" s="5">
        <v>267</v>
      </c>
      <c r="K16" s="155">
        <f>SUM(G16:J16)</f>
        <v>1283</v>
      </c>
      <c r="L16" s="23">
        <v>1397</v>
      </c>
      <c r="M16" s="5">
        <v>514</v>
      </c>
      <c r="N16" s="5">
        <v>492</v>
      </c>
      <c r="O16" s="68">
        <v>84</v>
      </c>
      <c r="P16" s="77">
        <f>SUM(L16:O16)</f>
        <v>2487</v>
      </c>
    </row>
    <row r="17" spans="1:18" ht="20.100000000000001" customHeight="1" x14ac:dyDescent="0.2">
      <c r="A17" s="152" t="s">
        <v>7</v>
      </c>
      <c r="B17" s="23">
        <f>SUM(B14:B16)</f>
        <v>769</v>
      </c>
      <c r="C17" s="23">
        <f>SUM(C14:C16)</f>
        <v>912</v>
      </c>
      <c r="D17" s="23">
        <f>SUM(D14:D16)</f>
        <v>2235</v>
      </c>
      <c r="E17" s="23">
        <f>SUM(E14:E16)</f>
        <v>2074</v>
      </c>
      <c r="F17" s="151">
        <f>SUM(B17:E17)</f>
        <v>5990</v>
      </c>
      <c r="G17" s="24">
        <f>SUM(G14:G16)</f>
        <v>370</v>
      </c>
      <c r="H17" s="24">
        <f>SUM(H14:H16)</f>
        <v>337</v>
      </c>
      <c r="I17" s="21">
        <f>SUM(I14:I16)</f>
        <v>545</v>
      </c>
      <c r="J17" s="21">
        <f>SUM(J14:J16)</f>
        <v>281</v>
      </c>
      <c r="K17" s="151">
        <f>SUM(G17:J17)</f>
        <v>1533</v>
      </c>
      <c r="L17" s="24">
        <f>SUM(L14:L16)</f>
        <v>1774</v>
      </c>
      <c r="M17" s="21">
        <f>SUM(M14:M16)</f>
        <v>649</v>
      </c>
      <c r="N17" s="21">
        <f>SUM(N14:N16)</f>
        <v>630</v>
      </c>
      <c r="O17" s="24">
        <f>SUM(O14:O16)</f>
        <v>127</v>
      </c>
      <c r="P17" s="77">
        <f>SUM(L17:O17)</f>
        <v>3180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59</v>
      </c>
      <c r="C21" s="151">
        <v>47</v>
      </c>
      <c r="D21" s="151">
        <v>593</v>
      </c>
      <c r="E21" s="151">
        <v>561</v>
      </c>
      <c r="F21" s="151">
        <f>SUM(B21:E21)</f>
        <v>1260</v>
      </c>
      <c r="G21" s="151">
        <v>104</v>
      </c>
      <c r="H21" s="151">
        <v>114</v>
      </c>
      <c r="I21" s="151">
        <v>112</v>
      </c>
      <c r="J21" s="151">
        <v>69</v>
      </c>
      <c r="K21" s="151">
        <f>SUM(G21:J21)</f>
        <v>399</v>
      </c>
      <c r="L21" s="151">
        <v>186</v>
      </c>
      <c r="M21" s="151">
        <v>121</v>
      </c>
      <c r="N21" s="151">
        <v>103</v>
      </c>
      <c r="O21" s="151">
        <v>54</v>
      </c>
      <c r="P21" s="151">
        <f>SUM(L21:O21)</f>
        <v>464</v>
      </c>
    </row>
    <row r="22" spans="1:18" ht="20.100000000000001" customHeight="1" x14ac:dyDescent="0.2">
      <c r="A22" s="153" t="s">
        <v>16</v>
      </c>
      <c r="B22" s="151">
        <v>3</v>
      </c>
      <c r="C22" s="151">
        <v>67</v>
      </c>
      <c r="D22" s="151">
        <v>290</v>
      </c>
      <c r="E22" s="151">
        <v>191</v>
      </c>
      <c r="F22" s="151">
        <f>SUM(B22:E22)</f>
        <v>551</v>
      </c>
      <c r="G22" s="151">
        <v>18</v>
      </c>
      <c r="H22" s="151">
        <v>47</v>
      </c>
      <c r="I22" s="151">
        <v>10</v>
      </c>
      <c r="J22" s="151">
        <v>4</v>
      </c>
      <c r="K22" s="151">
        <f>SUM(G22:J22)</f>
        <v>79</v>
      </c>
      <c r="L22" s="151">
        <v>25</v>
      </c>
      <c r="M22" s="151">
        <v>17</v>
      </c>
      <c r="N22" s="188">
        <v>14</v>
      </c>
      <c r="O22" s="151">
        <v>6</v>
      </c>
      <c r="P22" s="151">
        <f>SUM(L22:O22)</f>
        <v>62</v>
      </c>
    </row>
    <row r="23" spans="1:18" ht="20.100000000000001" customHeight="1" x14ac:dyDescent="0.2">
      <c r="A23" s="153" t="s">
        <v>17</v>
      </c>
      <c r="B23" s="151">
        <v>725</v>
      </c>
      <c r="C23" s="151">
        <v>346</v>
      </c>
      <c r="D23" s="151">
        <v>798</v>
      </c>
      <c r="E23" s="151">
        <v>1848</v>
      </c>
      <c r="F23" s="151">
        <f>SUM(B23:E23)</f>
        <v>3717</v>
      </c>
      <c r="G23" s="151">
        <v>332</v>
      </c>
      <c r="H23" s="151">
        <v>434</v>
      </c>
      <c r="I23" s="151">
        <v>565</v>
      </c>
      <c r="J23" s="151">
        <v>506</v>
      </c>
      <c r="K23" s="151">
        <f>SUM(G23:J23)</f>
        <v>1837</v>
      </c>
      <c r="L23" s="151">
        <v>795</v>
      </c>
      <c r="M23" s="151">
        <v>410</v>
      </c>
      <c r="N23" s="151">
        <v>545</v>
      </c>
      <c r="O23" s="151">
        <v>177</v>
      </c>
      <c r="P23" s="151">
        <f>SUM(L23:O23)</f>
        <v>1927</v>
      </c>
    </row>
    <row r="24" spans="1:18" ht="20.100000000000001" customHeight="1" x14ac:dyDescent="0.2">
      <c r="A24" s="15" t="s">
        <v>7</v>
      </c>
      <c r="B24" s="148">
        <f>SUM(B21:B23)</f>
        <v>787</v>
      </c>
      <c r="C24" s="148">
        <f>SUM(C21:C23)</f>
        <v>460</v>
      </c>
      <c r="D24" s="148">
        <f>SUM(D21:D23)</f>
        <v>1681</v>
      </c>
      <c r="E24" s="148">
        <f>SUM(E21:E23)</f>
        <v>2600</v>
      </c>
      <c r="F24" s="148">
        <f>SUM(B24:E24)</f>
        <v>5528</v>
      </c>
      <c r="G24" s="148">
        <f>SUM(G21:G23)</f>
        <v>454</v>
      </c>
      <c r="H24" s="148">
        <f>SUM(H21:H23)</f>
        <v>595</v>
      </c>
      <c r="I24" s="148">
        <f>SUM(I21:I23)</f>
        <v>687</v>
      </c>
      <c r="J24" s="148">
        <f>SUM(J21:J23)</f>
        <v>579</v>
      </c>
      <c r="K24" s="148">
        <f>SUM(G24:J24)</f>
        <v>2315</v>
      </c>
      <c r="L24" s="148">
        <f>SUM(L21:L23)</f>
        <v>1006</v>
      </c>
      <c r="M24" s="148">
        <f>SUM(M21:M23)</f>
        <v>548</v>
      </c>
      <c r="N24" s="148">
        <f>SUM(N21:N23)</f>
        <v>662</v>
      </c>
      <c r="O24" s="187">
        <f>SUM(O21:O23)</f>
        <v>237</v>
      </c>
      <c r="P24" s="148">
        <f>SUM(P21:P23)</f>
        <v>2453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152</v>
      </c>
      <c r="E27" s="95">
        <v>145</v>
      </c>
      <c r="F27" s="96">
        <v>5</v>
      </c>
      <c r="G27" s="96">
        <v>2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153</v>
      </c>
      <c r="E28" s="95">
        <v>51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 t="s">
        <v>154</v>
      </c>
      <c r="E29" s="95">
        <v>106</v>
      </c>
      <c r="F29" s="99">
        <v>6</v>
      </c>
      <c r="G29" s="99">
        <v>2</v>
      </c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302</v>
      </c>
      <c r="F37" s="112">
        <f>SUM(F27:F36)</f>
        <v>16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92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231</v>
      </c>
      <c r="C6" s="153">
        <v>77</v>
      </c>
      <c r="D6" s="153">
        <v>17</v>
      </c>
      <c r="E6" s="153">
        <f>B6+C6+D6</f>
        <v>325</v>
      </c>
      <c r="F6" s="153">
        <v>25</v>
      </c>
      <c r="G6" s="153">
        <v>4</v>
      </c>
      <c r="H6" s="153">
        <v>0</v>
      </c>
      <c r="I6" s="153">
        <v>0</v>
      </c>
      <c r="J6" s="153">
        <f>SUM(G6:I6)</f>
        <v>4</v>
      </c>
      <c r="K6" s="153">
        <v>216</v>
      </c>
      <c r="L6" s="153">
        <v>94</v>
      </c>
      <c r="M6" s="151">
        <v>36</v>
      </c>
      <c r="N6" s="151">
        <f>SUM(K6:M6)</f>
        <v>346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19</v>
      </c>
      <c r="C7" s="153">
        <v>4</v>
      </c>
      <c r="D7" s="153">
        <v>0</v>
      </c>
      <c r="E7" s="153">
        <f>B7+C7+D7</f>
        <v>23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15</v>
      </c>
      <c r="L7" s="153">
        <v>7</v>
      </c>
      <c r="M7" s="151">
        <v>1</v>
      </c>
      <c r="N7" s="148">
        <f>SUM(K7:M7)</f>
        <v>23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1276</v>
      </c>
      <c r="C8" s="153">
        <v>487</v>
      </c>
      <c r="D8" s="153">
        <v>316</v>
      </c>
      <c r="E8" s="153">
        <f>B8+C8+D8</f>
        <v>2079</v>
      </c>
      <c r="F8" s="153">
        <v>158</v>
      </c>
      <c r="G8" s="153">
        <v>256</v>
      </c>
      <c r="H8" s="153">
        <v>2</v>
      </c>
      <c r="I8" s="153">
        <v>0</v>
      </c>
      <c r="J8" s="153">
        <f>SUM(G8:I8)</f>
        <v>258</v>
      </c>
      <c r="K8" s="153">
        <v>1113</v>
      </c>
      <c r="L8" s="153">
        <v>615</v>
      </c>
      <c r="M8" s="120">
        <v>251</v>
      </c>
      <c r="N8" s="144">
        <f>SUM(K8:M8)</f>
        <v>1979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1526</v>
      </c>
      <c r="C9" s="148">
        <f>SUM(C6:C8)</f>
        <v>568</v>
      </c>
      <c r="D9" s="148">
        <f>SUM(D6:D8)</f>
        <v>333</v>
      </c>
      <c r="E9" s="153">
        <f>B9+C9+D9</f>
        <v>2427</v>
      </c>
      <c r="F9" s="15">
        <f>SUM(F6:F8)</f>
        <v>183</v>
      </c>
      <c r="G9" s="15">
        <f>SUM(G6:G8)</f>
        <v>260</v>
      </c>
      <c r="H9" s="15">
        <f>SUM(H6:H8)</f>
        <v>2</v>
      </c>
      <c r="I9" s="15">
        <f>SUM(I6:I8)</f>
        <v>0</v>
      </c>
      <c r="J9" s="153">
        <f>SUM(G9:I9)</f>
        <v>262</v>
      </c>
      <c r="K9" s="15">
        <f>SUM(K6:K8)</f>
        <v>1344</v>
      </c>
      <c r="L9" s="15">
        <f>SUM(L6:L8)</f>
        <v>716</v>
      </c>
      <c r="M9" s="15">
        <f>SUM(M6:M8)</f>
        <v>288</v>
      </c>
      <c r="N9" s="144">
        <f>SUM(N6:N8)</f>
        <v>2348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7" ht="20.100000000000001" customHeight="1" x14ac:dyDescent="0.2">
      <c r="A14" s="19" t="s">
        <v>15</v>
      </c>
      <c r="B14" s="20">
        <v>52</v>
      </c>
      <c r="C14" s="77">
        <v>45</v>
      </c>
      <c r="D14" s="77">
        <v>79</v>
      </c>
      <c r="E14" s="65">
        <v>55</v>
      </c>
      <c r="F14" s="151">
        <f>SUM(B14:E14)</f>
        <v>231</v>
      </c>
      <c r="G14" s="21">
        <v>71</v>
      </c>
      <c r="H14" s="20">
        <v>1</v>
      </c>
      <c r="I14" s="5">
        <v>4</v>
      </c>
      <c r="J14" s="5">
        <v>1</v>
      </c>
      <c r="K14" s="155">
        <f>SUM(G14:J14)</f>
        <v>77</v>
      </c>
      <c r="L14" s="20">
        <v>10</v>
      </c>
      <c r="M14" s="5">
        <v>4</v>
      </c>
      <c r="N14" s="5">
        <v>0</v>
      </c>
      <c r="O14" s="67">
        <v>3</v>
      </c>
      <c r="P14" s="77">
        <f>SUM(L14:O14)</f>
        <v>17</v>
      </c>
    </row>
    <row r="15" spans="1:17" ht="20.100000000000001" customHeight="1" x14ac:dyDescent="0.2">
      <c r="A15" s="152" t="s">
        <v>16</v>
      </c>
      <c r="B15" s="23">
        <v>2</v>
      </c>
      <c r="C15" s="77">
        <v>4</v>
      </c>
      <c r="D15" s="77">
        <v>8</v>
      </c>
      <c r="E15" s="66">
        <v>5</v>
      </c>
      <c r="F15" s="151">
        <f>SUM(B15:E15)</f>
        <v>19</v>
      </c>
      <c r="G15" s="24">
        <v>4</v>
      </c>
      <c r="H15" s="23">
        <v>0</v>
      </c>
      <c r="I15" s="5">
        <v>0</v>
      </c>
      <c r="J15" s="5">
        <v>0</v>
      </c>
      <c r="K15" s="155">
        <f>SUM(G15:J15)</f>
        <v>4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646</v>
      </c>
      <c r="C16" s="77">
        <v>182</v>
      </c>
      <c r="D16" s="77">
        <v>300</v>
      </c>
      <c r="E16" s="66">
        <v>148</v>
      </c>
      <c r="F16" s="151">
        <f>SUM(B16:E16)</f>
        <v>1276</v>
      </c>
      <c r="G16" s="24">
        <v>435</v>
      </c>
      <c r="H16" s="23">
        <v>41</v>
      </c>
      <c r="I16" s="5">
        <v>7</v>
      </c>
      <c r="J16" s="5">
        <v>4</v>
      </c>
      <c r="K16" s="155">
        <f>SUM(G16:J16)</f>
        <v>487</v>
      </c>
      <c r="L16" s="23">
        <v>280</v>
      </c>
      <c r="M16" s="5">
        <v>12</v>
      </c>
      <c r="N16" s="5">
        <v>6</v>
      </c>
      <c r="O16" s="68">
        <v>18</v>
      </c>
      <c r="P16" s="77">
        <f>SUM(L16:O16)</f>
        <v>316</v>
      </c>
    </row>
    <row r="17" spans="1:18" ht="20.100000000000001" customHeight="1" x14ac:dyDescent="0.2">
      <c r="A17" s="152" t="s">
        <v>7</v>
      </c>
      <c r="B17" s="23">
        <f>SUM(B14:B16)</f>
        <v>700</v>
      </c>
      <c r="C17" s="23">
        <f>SUM(C14:C16)</f>
        <v>231</v>
      </c>
      <c r="D17" s="23">
        <f>SUM(D14:D16)</f>
        <v>387</v>
      </c>
      <c r="E17" s="23">
        <f>SUM(E14:E16)</f>
        <v>208</v>
      </c>
      <c r="F17" s="151">
        <f>SUM(B17:E17)</f>
        <v>1526</v>
      </c>
      <c r="G17" s="24">
        <f>SUM(G14:G16)</f>
        <v>510</v>
      </c>
      <c r="H17" s="24">
        <f>SUM(H14:H16)</f>
        <v>42</v>
      </c>
      <c r="I17" s="21">
        <f>SUM(I14:I16)</f>
        <v>11</v>
      </c>
      <c r="J17" s="21">
        <f>SUM(J14:J16)</f>
        <v>5</v>
      </c>
      <c r="K17" s="151">
        <f>SUM(G17:J17)</f>
        <v>568</v>
      </c>
      <c r="L17" s="24">
        <f>SUM(L14:L16)</f>
        <v>290</v>
      </c>
      <c r="M17" s="21">
        <f>SUM(M14:M16)</f>
        <v>16</v>
      </c>
      <c r="N17" s="21">
        <f>SUM(N14:N16)</f>
        <v>6</v>
      </c>
      <c r="O17" s="24">
        <f>SUM(O14:O16)</f>
        <v>21</v>
      </c>
      <c r="P17" s="77">
        <f>SUM(L17:O17)</f>
        <v>333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42</v>
      </c>
      <c r="C21" s="151">
        <v>45</v>
      </c>
      <c r="D21" s="151">
        <f>77-13</f>
        <v>64</v>
      </c>
      <c r="E21" s="151">
        <v>65</v>
      </c>
      <c r="F21" s="151">
        <f>SUM(B21:E21)</f>
        <v>216</v>
      </c>
      <c r="G21" s="151">
        <v>65</v>
      </c>
      <c r="H21" s="151">
        <v>17</v>
      </c>
      <c r="I21" s="151">
        <v>3</v>
      </c>
      <c r="J21" s="151">
        <v>9</v>
      </c>
      <c r="K21" s="151">
        <f>SUM(G21:J21)</f>
        <v>94</v>
      </c>
      <c r="L21" s="151">
        <v>34</v>
      </c>
      <c r="M21" s="151">
        <v>0</v>
      </c>
      <c r="N21" s="151">
        <v>1</v>
      </c>
      <c r="O21" s="151">
        <v>1</v>
      </c>
      <c r="P21" s="151">
        <f>SUM(L21:O21)</f>
        <v>36</v>
      </c>
    </row>
    <row r="22" spans="1:18" ht="20.100000000000001" customHeight="1" x14ac:dyDescent="0.2">
      <c r="A22" s="153" t="s">
        <v>16</v>
      </c>
      <c r="B22" s="151">
        <v>2</v>
      </c>
      <c r="C22" s="151">
        <v>1</v>
      </c>
      <c r="D22" s="151">
        <v>7</v>
      </c>
      <c r="E22" s="151">
        <v>5</v>
      </c>
      <c r="F22" s="151">
        <f>SUM(B22:E22)</f>
        <v>15</v>
      </c>
      <c r="G22" s="151">
        <v>3</v>
      </c>
      <c r="H22" s="151">
        <v>3</v>
      </c>
      <c r="I22" s="151">
        <v>1</v>
      </c>
      <c r="J22" s="151">
        <v>0</v>
      </c>
      <c r="K22" s="151">
        <f>SUM(G22:J22)</f>
        <v>7</v>
      </c>
      <c r="L22" s="151">
        <v>1</v>
      </c>
      <c r="M22" s="151">
        <v>0</v>
      </c>
      <c r="N22" s="173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482</v>
      </c>
      <c r="C23" s="151">
        <v>139</v>
      </c>
      <c r="D23" s="151">
        <f>275+13</f>
        <v>288</v>
      </c>
      <c r="E23" s="151">
        <v>204</v>
      </c>
      <c r="F23" s="151">
        <f>SUM(B23:E23)</f>
        <v>1113</v>
      </c>
      <c r="G23" s="151">
        <v>516</v>
      </c>
      <c r="H23" s="151">
        <v>53</v>
      </c>
      <c r="I23" s="151">
        <v>19</v>
      </c>
      <c r="J23" s="151">
        <v>27</v>
      </c>
      <c r="K23" s="151">
        <f>SUM(G23:J23)</f>
        <v>615</v>
      </c>
      <c r="L23" s="151">
        <v>205</v>
      </c>
      <c r="M23" s="151">
        <v>18</v>
      </c>
      <c r="N23" s="151">
        <v>4</v>
      </c>
      <c r="O23" s="151">
        <v>24</v>
      </c>
      <c r="P23" s="151">
        <f>SUM(L23:O23)</f>
        <v>251</v>
      </c>
    </row>
    <row r="24" spans="1:18" ht="20.100000000000001" customHeight="1" x14ac:dyDescent="0.2">
      <c r="A24" s="15" t="s">
        <v>7</v>
      </c>
      <c r="B24" s="148">
        <f>SUM(B21:B23)</f>
        <v>526</v>
      </c>
      <c r="C24" s="148">
        <f>SUM(C21:C23)</f>
        <v>185</v>
      </c>
      <c r="D24" s="148">
        <f>SUM(D21:D23)</f>
        <v>359</v>
      </c>
      <c r="E24" s="148">
        <f>SUM(E21:E23)</f>
        <v>274</v>
      </c>
      <c r="F24" s="148">
        <f>SUM(B24:E24)</f>
        <v>1344</v>
      </c>
      <c r="G24" s="148">
        <f>SUM(G21:G23)</f>
        <v>584</v>
      </c>
      <c r="H24" s="148">
        <f>SUM(H21:H23)</f>
        <v>73</v>
      </c>
      <c r="I24" s="148">
        <f>SUM(I21:I23)</f>
        <v>23</v>
      </c>
      <c r="J24" s="148">
        <f>SUM(J21:J23)</f>
        <v>36</v>
      </c>
      <c r="K24" s="148">
        <f>SUM(G24:J24)</f>
        <v>716</v>
      </c>
      <c r="L24" s="148">
        <f>SUM(L21:L23)</f>
        <v>240</v>
      </c>
      <c r="M24" s="148">
        <f>SUM(M21:M23)</f>
        <v>18</v>
      </c>
      <c r="N24" s="148">
        <f>SUM(N21:N23)</f>
        <v>5</v>
      </c>
      <c r="O24" s="187">
        <f>SUM(O21:O23)</f>
        <v>25</v>
      </c>
      <c r="P24" s="148">
        <f>SUM(P21:P23)</f>
        <v>288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88" t="s">
        <v>93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7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7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7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186</v>
      </c>
      <c r="C6" s="153">
        <v>55</v>
      </c>
      <c r="D6" s="153">
        <v>81</v>
      </c>
      <c r="E6" s="153">
        <f>B6+C6+D6</f>
        <v>322</v>
      </c>
      <c r="F6" s="153">
        <v>22</v>
      </c>
      <c r="G6" s="153">
        <v>33</v>
      </c>
      <c r="H6" s="153">
        <v>2</v>
      </c>
      <c r="I6" s="153">
        <v>0</v>
      </c>
      <c r="J6" s="153">
        <f>SUM(G6:I6)</f>
        <v>35</v>
      </c>
      <c r="K6" s="153">
        <v>127</v>
      </c>
      <c r="L6" s="153">
        <v>114</v>
      </c>
      <c r="M6" s="151">
        <v>68</v>
      </c>
      <c r="N6" s="151">
        <f>SUM(K6:M6)</f>
        <v>309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9</v>
      </c>
      <c r="C7" s="153">
        <v>1</v>
      </c>
      <c r="D7" s="153">
        <v>18</v>
      </c>
      <c r="E7" s="153">
        <f>B7+C7+D7</f>
        <v>28</v>
      </c>
      <c r="F7" s="153">
        <v>4</v>
      </c>
      <c r="G7" s="153">
        <v>12</v>
      </c>
      <c r="H7" s="153">
        <v>0</v>
      </c>
      <c r="I7" s="153">
        <v>0</v>
      </c>
      <c r="J7" s="153">
        <f>SUM(G7:I7)</f>
        <v>12</v>
      </c>
      <c r="K7" s="153">
        <v>12</v>
      </c>
      <c r="L7" s="153">
        <v>6</v>
      </c>
      <c r="M7" s="151">
        <v>2</v>
      </c>
      <c r="N7" s="148">
        <f>SUM(K7:M7)</f>
        <v>20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373</v>
      </c>
      <c r="C8" s="153">
        <v>228</v>
      </c>
      <c r="D8" s="153">
        <v>241</v>
      </c>
      <c r="E8" s="153">
        <f>B8+C8+D8</f>
        <v>842</v>
      </c>
      <c r="F8" s="153">
        <v>417</v>
      </c>
      <c r="G8" s="153">
        <v>385</v>
      </c>
      <c r="H8" s="153">
        <v>8</v>
      </c>
      <c r="I8" s="153">
        <v>4</v>
      </c>
      <c r="J8" s="153">
        <f>SUM(G8:I8)</f>
        <v>397</v>
      </c>
      <c r="K8" s="153">
        <v>300</v>
      </c>
      <c r="L8" s="153">
        <v>370</v>
      </c>
      <c r="M8" s="120">
        <v>192</v>
      </c>
      <c r="N8" s="144">
        <f>SUM(K8:M8)</f>
        <v>862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568</v>
      </c>
      <c r="C9" s="148">
        <f>SUM(C6:C8)</f>
        <v>284</v>
      </c>
      <c r="D9" s="148">
        <f>SUM(D6:D8)</f>
        <v>340</v>
      </c>
      <c r="E9" s="153">
        <f>B9+C9+D9</f>
        <v>1192</v>
      </c>
      <c r="F9" s="15">
        <f>SUM(F6:F8)</f>
        <v>443</v>
      </c>
      <c r="G9" s="15">
        <f>SUM(G6:G8)</f>
        <v>430</v>
      </c>
      <c r="H9" s="15">
        <f>SUM(H6:H8)</f>
        <v>10</v>
      </c>
      <c r="I9" s="15">
        <f>SUM(I6:I8)</f>
        <v>4</v>
      </c>
      <c r="J9" s="153">
        <f>SUM(G9:I9)</f>
        <v>444</v>
      </c>
      <c r="K9" s="15">
        <f>SUM(K6:K8)</f>
        <v>439</v>
      </c>
      <c r="L9" s="15">
        <f>SUM(L6:L8)</f>
        <v>490</v>
      </c>
      <c r="M9" s="15">
        <f>SUM(M6:M8)</f>
        <v>262</v>
      </c>
      <c r="N9" s="144">
        <f>SUM(N6:N8)</f>
        <v>1191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7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7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7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7" ht="20.100000000000001" customHeight="1" x14ac:dyDescent="0.2">
      <c r="A14" s="19" t="s">
        <v>15</v>
      </c>
      <c r="B14" s="20">
        <v>3</v>
      </c>
      <c r="C14" s="77">
        <v>0</v>
      </c>
      <c r="D14" s="77">
        <v>131</v>
      </c>
      <c r="E14" s="65">
        <v>52</v>
      </c>
      <c r="F14" s="151">
        <f>SUM(B14:E14)</f>
        <v>186</v>
      </c>
      <c r="G14" s="21">
        <v>21</v>
      </c>
      <c r="H14" s="20">
        <v>19</v>
      </c>
      <c r="I14" s="5">
        <v>11</v>
      </c>
      <c r="J14" s="5">
        <v>4</v>
      </c>
      <c r="K14" s="155">
        <f>SUM(G14:J14)</f>
        <v>55</v>
      </c>
      <c r="L14" s="20">
        <v>43</v>
      </c>
      <c r="M14" s="5">
        <v>27</v>
      </c>
      <c r="N14" s="5">
        <v>6</v>
      </c>
      <c r="O14" s="67">
        <v>5</v>
      </c>
      <c r="P14" s="77">
        <f>SUM(L14:O14)</f>
        <v>81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4</v>
      </c>
      <c r="E15" s="66">
        <v>5</v>
      </c>
      <c r="F15" s="151">
        <f>SUM(B15:E15)</f>
        <v>9</v>
      </c>
      <c r="G15" s="24">
        <v>0</v>
      </c>
      <c r="H15" s="23">
        <v>1</v>
      </c>
      <c r="I15" s="5">
        <v>0</v>
      </c>
      <c r="J15" s="5">
        <v>0</v>
      </c>
      <c r="K15" s="155">
        <f>SUM(G15:J15)</f>
        <v>1</v>
      </c>
      <c r="L15" s="23">
        <v>7</v>
      </c>
      <c r="M15" s="5">
        <v>10</v>
      </c>
      <c r="N15" s="5">
        <v>1</v>
      </c>
      <c r="O15" s="68">
        <v>0</v>
      </c>
      <c r="P15" s="77">
        <f>SUM(L15:O15)</f>
        <v>18</v>
      </c>
    </row>
    <row r="16" spans="1:17" ht="20.100000000000001" customHeight="1" x14ac:dyDescent="0.2">
      <c r="A16" s="152" t="s">
        <v>17</v>
      </c>
      <c r="B16" s="23">
        <v>24</v>
      </c>
      <c r="C16" s="77">
        <v>5</v>
      </c>
      <c r="D16" s="77">
        <v>158</v>
      </c>
      <c r="E16" s="66">
        <v>186</v>
      </c>
      <c r="F16" s="151">
        <f>SUM(B16:E16)</f>
        <v>373</v>
      </c>
      <c r="G16" s="24">
        <v>61</v>
      </c>
      <c r="H16" s="23">
        <v>102</v>
      </c>
      <c r="I16" s="5">
        <v>55</v>
      </c>
      <c r="J16" s="5">
        <v>10</v>
      </c>
      <c r="K16" s="155">
        <f>SUM(G16:J16)</f>
        <v>228</v>
      </c>
      <c r="L16" s="23">
        <v>126</v>
      </c>
      <c r="M16" s="5">
        <v>81</v>
      </c>
      <c r="N16" s="5">
        <v>18</v>
      </c>
      <c r="O16" s="68">
        <v>16</v>
      </c>
      <c r="P16" s="77">
        <f>SUM(L16:O16)</f>
        <v>241</v>
      </c>
    </row>
    <row r="17" spans="1:18" ht="20.100000000000001" customHeight="1" x14ac:dyDescent="0.2">
      <c r="A17" s="152" t="s">
        <v>7</v>
      </c>
      <c r="B17" s="23">
        <f>SUM(B14:B16)</f>
        <v>27</v>
      </c>
      <c r="C17" s="23">
        <f>SUM(C14:C16)</f>
        <v>5</v>
      </c>
      <c r="D17" s="23">
        <f>SUM(D14:D16)</f>
        <v>293</v>
      </c>
      <c r="E17" s="23">
        <f>SUM(E14:E16)</f>
        <v>243</v>
      </c>
      <c r="F17" s="151">
        <f>SUM(B17:E17)</f>
        <v>568</v>
      </c>
      <c r="G17" s="24">
        <f>SUM(G14:G16)</f>
        <v>82</v>
      </c>
      <c r="H17" s="24">
        <f>SUM(H14:H16)</f>
        <v>122</v>
      </c>
      <c r="I17" s="21">
        <f>SUM(I14:I16)</f>
        <v>66</v>
      </c>
      <c r="J17" s="21">
        <f>SUM(J14:J16)</f>
        <v>14</v>
      </c>
      <c r="K17" s="151">
        <f>SUM(G17:J17)</f>
        <v>284</v>
      </c>
      <c r="L17" s="24">
        <f>SUM(L14:L16)</f>
        <v>176</v>
      </c>
      <c r="M17" s="21">
        <f>SUM(M14:M16)</f>
        <v>118</v>
      </c>
      <c r="N17" s="21">
        <f>SUM(N14:N16)</f>
        <v>25</v>
      </c>
      <c r="O17" s="24">
        <f>SUM(O14:O16)</f>
        <v>21</v>
      </c>
      <c r="P17" s="77">
        <f>SUM(L17:O17)</f>
        <v>340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1</v>
      </c>
      <c r="D21" s="151">
        <v>72</v>
      </c>
      <c r="E21" s="151">
        <v>50</v>
      </c>
      <c r="F21" s="151">
        <f>SUM(B21:E21)</f>
        <v>127</v>
      </c>
      <c r="G21" s="151">
        <v>21</v>
      </c>
      <c r="H21" s="151">
        <v>14</v>
      </c>
      <c r="I21" s="151">
        <v>66</v>
      </c>
      <c r="J21" s="151">
        <v>13</v>
      </c>
      <c r="K21" s="151">
        <f>SUM(G21:J21)</f>
        <v>114</v>
      </c>
      <c r="L21" s="151">
        <v>34</v>
      </c>
      <c r="M21" s="151">
        <v>23</v>
      </c>
      <c r="N21" s="151">
        <v>3</v>
      </c>
      <c r="O21" s="151">
        <v>8</v>
      </c>
      <c r="P21" s="151">
        <f>SUM(L21:O21)</f>
        <v>68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11</v>
      </c>
      <c r="F22" s="151">
        <f>SUM(B22:E22)</f>
        <v>12</v>
      </c>
      <c r="G22" s="151">
        <v>0</v>
      </c>
      <c r="H22" s="151">
        <v>2</v>
      </c>
      <c r="I22" s="151">
        <v>4</v>
      </c>
      <c r="J22" s="151">
        <v>0</v>
      </c>
      <c r="K22" s="151">
        <f>SUM(G22:J22)</f>
        <v>6</v>
      </c>
      <c r="L22" s="151">
        <v>1</v>
      </c>
      <c r="M22" s="151">
        <v>1</v>
      </c>
      <c r="N22" s="188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21</v>
      </c>
      <c r="C23" s="151">
        <v>5</v>
      </c>
      <c r="D23" s="151">
        <v>28</v>
      </c>
      <c r="E23" s="151">
        <v>246</v>
      </c>
      <c r="F23" s="151">
        <f>SUM(B23:E23)</f>
        <v>300</v>
      </c>
      <c r="G23" s="151">
        <v>65</v>
      </c>
      <c r="H23" s="151">
        <v>94</v>
      </c>
      <c r="I23" s="151">
        <v>170</v>
      </c>
      <c r="J23" s="151">
        <v>41</v>
      </c>
      <c r="K23" s="151">
        <f>SUM(G23:J23)</f>
        <v>370</v>
      </c>
      <c r="L23" s="151">
        <v>76</v>
      </c>
      <c r="M23" s="151">
        <v>76</v>
      </c>
      <c r="N23" s="151">
        <v>23</v>
      </c>
      <c r="O23" s="151">
        <v>17</v>
      </c>
      <c r="P23" s="151">
        <f>SUM(L23:O23)</f>
        <v>192</v>
      </c>
    </row>
    <row r="24" spans="1:18" ht="20.100000000000001" customHeight="1" x14ac:dyDescent="0.2">
      <c r="A24" s="15" t="s">
        <v>7</v>
      </c>
      <c r="B24" s="148">
        <f>SUM(B21:B23)</f>
        <v>25</v>
      </c>
      <c r="C24" s="148">
        <f>SUM(C21:C23)</f>
        <v>6</v>
      </c>
      <c r="D24" s="148">
        <f>SUM(D21:D23)</f>
        <v>101</v>
      </c>
      <c r="E24" s="148">
        <f>SUM(E21:E23)</f>
        <v>307</v>
      </c>
      <c r="F24" s="148">
        <f>SUM(B24:E24)</f>
        <v>439</v>
      </c>
      <c r="G24" s="148">
        <f>SUM(G21:G23)</f>
        <v>86</v>
      </c>
      <c r="H24" s="148">
        <f>SUM(H21:H23)</f>
        <v>110</v>
      </c>
      <c r="I24" s="148">
        <f>SUM(I21:I23)</f>
        <v>240</v>
      </c>
      <c r="J24" s="148">
        <f>SUM(J21:J23)</f>
        <v>54</v>
      </c>
      <c r="K24" s="148">
        <f>SUM(G24:J24)</f>
        <v>490</v>
      </c>
      <c r="L24" s="148">
        <f>SUM(L21:L23)</f>
        <v>111</v>
      </c>
      <c r="M24" s="148">
        <f>SUM(M21:M23)</f>
        <v>100</v>
      </c>
      <c r="N24" s="148">
        <f>SUM(N21:N23)</f>
        <v>26</v>
      </c>
      <c r="O24" s="148">
        <v>0</v>
      </c>
      <c r="P24" s="148">
        <f>SUM(P21:P23)</f>
        <v>262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67</v>
      </c>
      <c r="C6" s="153">
        <v>26</v>
      </c>
      <c r="D6" s="153">
        <v>30</v>
      </c>
      <c r="E6" s="153">
        <f>B6+C6+D6</f>
        <v>123</v>
      </c>
      <c r="F6" s="153">
        <v>8</v>
      </c>
      <c r="G6" s="153">
        <v>19</v>
      </c>
      <c r="H6" s="153">
        <v>0</v>
      </c>
      <c r="I6" s="153">
        <v>0</v>
      </c>
      <c r="J6" s="153">
        <f>SUM(G6:I6)</f>
        <v>19</v>
      </c>
      <c r="K6" s="153">
        <v>36</v>
      </c>
      <c r="L6" s="153">
        <v>59</v>
      </c>
      <c r="M6" s="151">
        <v>17</v>
      </c>
      <c r="N6" s="151">
        <f>SUM(K6:M6)</f>
        <v>112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4</v>
      </c>
      <c r="C7" s="153">
        <v>1</v>
      </c>
      <c r="D7" s="153">
        <v>1</v>
      </c>
      <c r="E7" s="153">
        <f>B7+C7+D7</f>
        <v>6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2</v>
      </c>
      <c r="M7" s="151">
        <v>1</v>
      </c>
      <c r="N7" s="148">
        <f>SUM(K7:M7)</f>
        <v>6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187-3</f>
        <v>184</v>
      </c>
      <c r="C8" s="153">
        <v>184</v>
      </c>
      <c r="D8" s="153">
        <v>131</v>
      </c>
      <c r="E8" s="153">
        <f>B8+C8+D8</f>
        <v>499</v>
      </c>
      <c r="F8" s="153">
        <v>89</v>
      </c>
      <c r="G8" s="153">
        <v>94</v>
      </c>
      <c r="H8" s="153">
        <v>0</v>
      </c>
      <c r="I8" s="153">
        <v>1</v>
      </c>
      <c r="J8" s="153">
        <f>SUM(G8:I8)</f>
        <v>95</v>
      </c>
      <c r="K8" s="153">
        <v>150</v>
      </c>
      <c r="L8" s="153">
        <v>225</v>
      </c>
      <c r="M8" s="120">
        <v>118</v>
      </c>
      <c r="N8" s="144">
        <f>SUM(K8:M8)</f>
        <v>493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255</v>
      </c>
      <c r="C9" s="148">
        <f>SUM(C6:C8)</f>
        <v>211</v>
      </c>
      <c r="D9" s="148">
        <f>SUM(D6:D8)</f>
        <v>162</v>
      </c>
      <c r="E9" s="153">
        <f>B9+C9+D9</f>
        <v>628</v>
      </c>
      <c r="F9" s="15">
        <f>SUM(F6:F8)</f>
        <v>97</v>
      </c>
      <c r="G9" s="15">
        <f>SUM(G6:G8)</f>
        <v>113</v>
      </c>
      <c r="H9" s="15">
        <f>SUM(H6:H8)</f>
        <v>0</v>
      </c>
      <c r="I9" s="15">
        <f>SUM(I6:I8)</f>
        <v>1</v>
      </c>
      <c r="J9" s="153">
        <f>SUM(G9:I9)</f>
        <v>114</v>
      </c>
      <c r="K9" s="15">
        <f>SUM(K6:K8)</f>
        <v>189</v>
      </c>
      <c r="L9" s="15">
        <f>SUM(L6:L8)</f>
        <v>286</v>
      </c>
      <c r="M9" s="15">
        <f>SUM(M6:M8)</f>
        <v>136</v>
      </c>
      <c r="N9" s="144">
        <f>SUM(N6:N8)</f>
        <v>611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44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44" t="s">
        <v>119</v>
      </c>
      <c r="H13" s="243">
        <v>2020</v>
      </c>
      <c r="I13" s="243">
        <v>2021</v>
      </c>
      <c r="J13" s="243">
        <v>2022</v>
      </c>
      <c r="K13" s="151" t="s">
        <v>7</v>
      </c>
      <c r="L13" s="244" t="s">
        <v>119</v>
      </c>
      <c r="M13" s="243">
        <v>2020</v>
      </c>
      <c r="N13" s="243">
        <v>2021</v>
      </c>
      <c r="O13" s="243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0</v>
      </c>
      <c r="D14" s="77">
        <v>33</v>
      </c>
      <c r="E14" s="65">
        <v>29</v>
      </c>
      <c r="F14" s="151">
        <f>SUM(B14:E14)</f>
        <v>67</v>
      </c>
      <c r="G14" s="21">
        <v>14</v>
      </c>
      <c r="H14" s="20">
        <v>5</v>
      </c>
      <c r="I14" s="5">
        <v>5</v>
      </c>
      <c r="J14" s="5">
        <v>2</v>
      </c>
      <c r="K14" s="155">
        <f>SUM(G14:J14)</f>
        <v>26</v>
      </c>
      <c r="L14" s="20">
        <v>16</v>
      </c>
      <c r="M14" s="5">
        <v>11</v>
      </c>
      <c r="N14" s="5">
        <v>2</v>
      </c>
      <c r="O14" s="67">
        <v>1</v>
      </c>
      <c r="P14" s="77">
        <f>SUM(L14:O14)</f>
        <v>30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2</v>
      </c>
      <c r="E15" s="66">
        <v>2</v>
      </c>
      <c r="F15" s="151">
        <f>SUM(B15:E15)</f>
        <v>4</v>
      </c>
      <c r="G15" s="24">
        <v>1</v>
      </c>
      <c r="H15" s="23">
        <v>0</v>
      </c>
      <c r="I15" s="5">
        <v>0</v>
      </c>
      <c r="J15" s="5">
        <v>0</v>
      </c>
      <c r="K15" s="155">
        <f>SUM(G15:J15)</f>
        <v>1</v>
      </c>
      <c r="L15" s="23">
        <v>0</v>
      </c>
      <c r="M15" s="5">
        <v>1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22</v>
      </c>
      <c r="C16" s="77">
        <v>2</v>
      </c>
      <c r="D16" s="77">
        <f>82-3</f>
        <v>79</v>
      </c>
      <c r="E16" s="66">
        <v>81</v>
      </c>
      <c r="F16" s="151">
        <f>SUM(B16:E16)</f>
        <v>184</v>
      </c>
      <c r="G16" s="24">
        <v>54</v>
      </c>
      <c r="H16" s="23">
        <v>65</v>
      </c>
      <c r="I16" s="5">
        <v>48</v>
      </c>
      <c r="J16" s="5">
        <v>17</v>
      </c>
      <c r="K16" s="155">
        <f>SUM(G16:J16)</f>
        <v>184</v>
      </c>
      <c r="L16" s="23">
        <v>64</v>
      </c>
      <c r="M16" s="5">
        <v>42</v>
      </c>
      <c r="N16" s="5">
        <v>22</v>
      </c>
      <c r="O16" s="68">
        <v>3</v>
      </c>
      <c r="P16" s="77">
        <f>SUM(L16:O16)</f>
        <v>131</v>
      </c>
    </row>
    <row r="17" spans="1:18" ht="20.100000000000001" customHeight="1" x14ac:dyDescent="0.2">
      <c r="A17" s="152" t="s">
        <v>7</v>
      </c>
      <c r="B17" s="23">
        <f>SUM(B14:B16)</f>
        <v>27</v>
      </c>
      <c r="C17" s="23">
        <f>SUM(C14:C16)</f>
        <v>2</v>
      </c>
      <c r="D17" s="23">
        <f>SUM(D14:D16)</f>
        <v>114</v>
      </c>
      <c r="E17" s="23">
        <f>SUM(E14:E16)</f>
        <v>112</v>
      </c>
      <c r="F17" s="151">
        <f>SUM(B17:E17)</f>
        <v>255</v>
      </c>
      <c r="G17" s="24">
        <f>SUM(G14:G16)</f>
        <v>69</v>
      </c>
      <c r="H17" s="24">
        <f>SUM(H14:H16)</f>
        <v>70</v>
      </c>
      <c r="I17" s="21">
        <f>SUM(I14:I16)</f>
        <v>53</v>
      </c>
      <c r="J17" s="21">
        <f>SUM(J14:J16)</f>
        <v>19</v>
      </c>
      <c r="K17" s="151">
        <f>SUM(G17:J17)</f>
        <v>211</v>
      </c>
      <c r="L17" s="24">
        <f>SUM(L14:L16)</f>
        <v>80</v>
      </c>
      <c r="M17" s="21">
        <f>SUM(M14:M16)</f>
        <v>54</v>
      </c>
      <c r="N17" s="21">
        <f>SUM(N14:N16)</f>
        <v>24</v>
      </c>
      <c r="O17" s="24">
        <f>SUM(O14:O16)</f>
        <v>4</v>
      </c>
      <c r="P17" s="77">
        <f>SUM(L17:O17)</f>
        <v>162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6</v>
      </c>
      <c r="C21" s="151">
        <v>0</v>
      </c>
      <c r="D21" s="151">
        <v>0</v>
      </c>
      <c r="E21" s="151">
        <v>30</v>
      </c>
      <c r="F21" s="151">
        <f>SUM(B21:E21)</f>
        <v>36</v>
      </c>
      <c r="G21" s="151">
        <v>11</v>
      </c>
      <c r="H21" s="151">
        <v>5</v>
      </c>
      <c r="I21" s="151">
        <v>38</v>
      </c>
      <c r="J21" s="151">
        <v>5</v>
      </c>
      <c r="K21" s="151">
        <f>SUM(G21:J21)</f>
        <v>59</v>
      </c>
      <c r="L21" s="151">
        <v>13</v>
      </c>
      <c r="M21" s="151">
        <v>3</v>
      </c>
      <c r="N21" s="151">
        <v>0</v>
      </c>
      <c r="O21" s="151">
        <v>1</v>
      </c>
      <c r="P21" s="151">
        <f>SUM(L21:O21)</f>
        <v>17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2</v>
      </c>
      <c r="F22" s="151">
        <f>SUM(B22:E22)</f>
        <v>3</v>
      </c>
      <c r="G22" s="151">
        <v>1</v>
      </c>
      <c r="H22" s="151">
        <v>0</v>
      </c>
      <c r="I22" s="151">
        <v>1</v>
      </c>
      <c r="J22" s="151">
        <v>0</v>
      </c>
      <c r="K22" s="151">
        <f>SUM(G22:J22)</f>
        <v>2</v>
      </c>
      <c r="L22" s="151">
        <v>0</v>
      </c>
      <c r="M22" s="151">
        <v>1</v>
      </c>
      <c r="N22" s="188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26</v>
      </c>
      <c r="C23" s="151">
        <v>11</v>
      </c>
      <c r="D23" s="151">
        <v>4</v>
      </c>
      <c r="E23" s="151">
        <v>109</v>
      </c>
      <c r="F23" s="151">
        <f>SUM(B23:E23)</f>
        <v>150</v>
      </c>
      <c r="G23" s="151">
        <v>33</v>
      </c>
      <c r="H23" s="151">
        <v>48</v>
      </c>
      <c r="I23" s="151">
        <v>114</v>
      </c>
      <c r="J23" s="151">
        <v>30</v>
      </c>
      <c r="K23" s="151">
        <f>SUM(G23:J23)</f>
        <v>225</v>
      </c>
      <c r="L23" s="151">
        <v>59</v>
      </c>
      <c r="M23" s="151">
        <v>33</v>
      </c>
      <c r="N23" s="151">
        <v>14</v>
      </c>
      <c r="O23" s="151">
        <v>12</v>
      </c>
      <c r="P23" s="151">
        <f>SUM(L23:O23)</f>
        <v>118</v>
      </c>
    </row>
    <row r="24" spans="1:18" ht="20.100000000000001" customHeight="1" x14ac:dyDescent="0.2">
      <c r="A24" s="15" t="s">
        <v>7</v>
      </c>
      <c r="B24" s="148">
        <f>SUM(B21:B23)</f>
        <v>32</v>
      </c>
      <c r="C24" s="148">
        <f>SUM(C21:C23)</f>
        <v>11</v>
      </c>
      <c r="D24" s="148">
        <f>SUM(D21:D23)</f>
        <v>5</v>
      </c>
      <c r="E24" s="148">
        <f>SUM(E21:E23)</f>
        <v>141</v>
      </c>
      <c r="F24" s="148">
        <f>SUM(B24:E24)</f>
        <v>189</v>
      </c>
      <c r="G24" s="148">
        <f>SUM(G21:G23)</f>
        <v>45</v>
      </c>
      <c r="H24" s="148">
        <f>SUM(H21:H23)</f>
        <v>53</v>
      </c>
      <c r="I24" s="148">
        <f>SUM(I21:I23)</f>
        <v>153</v>
      </c>
      <c r="J24" s="148">
        <f>SUM(J21:J23)</f>
        <v>35</v>
      </c>
      <c r="K24" s="148">
        <f>SUM(G24:J24)</f>
        <v>286</v>
      </c>
      <c r="L24" s="148">
        <f>SUM(L21:L23)</f>
        <v>72</v>
      </c>
      <c r="M24" s="148">
        <f>SUM(M21:M23)</f>
        <v>37</v>
      </c>
      <c r="N24" s="148">
        <f>SUM(N21:N23)</f>
        <v>14</v>
      </c>
      <c r="O24" s="148">
        <v>0</v>
      </c>
      <c r="P24" s="148">
        <f>SUM(P21:P23)</f>
        <v>136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30</v>
      </c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163</v>
      </c>
      <c r="E27" s="95">
        <v>19</v>
      </c>
      <c r="F27" s="96">
        <v>5</v>
      </c>
      <c r="G27" s="96">
        <v>4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19</v>
      </c>
      <c r="F37" s="112">
        <f>SUM(F27:F36)</f>
        <v>5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87</v>
      </c>
      <c r="C6" s="153">
        <v>83</v>
      </c>
      <c r="D6" s="153">
        <v>46</v>
      </c>
      <c r="E6" s="153">
        <f>B6+C6+D6</f>
        <v>216</v>
      </c>
      <c r="F6" s="153">
        <v>12</v>
      </c>
      <c r="G6" s="153">
        <v>22</v>
      </c>
      <c r="H6" s="153">
        <v>1</v>
      </c>
      <c r="I6" s="153">
        <v>0</v>
      </c>
      <c r="J6" s="153">
        <f>SUM(G6:I6)</f>
        <v>23</v>
      </c>
      <c r="K6" s="153">
        <v>86</v>
      </c>
      <c r="L6" s="153">
        <v>67</v>
      </c>
      <c r="M6" s="151">
        <v>52</v>
      </c>
      <c r="N6" s="212">
        <f>SUM(K6:M6)</f>
        <v>205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</v>
      </c>
      <c r="C7" s="153">
        <v>6</v>
      </c>
      <c r="D7" s="153">
        <v>1</v>
      </c>
      <c r="E7" s="153">
        <f>B7+C7+D7</f>
        <v>9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2</v>
      </c>
      <c r="L7" s="153">
        <v>6</v>
      </c>
      <c r="M7" s="151">
        <v>0</v>
      </c>
      <c r="N7" s="212">
        <f>SUM(K7:M7)</f>
        <v>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454-5</f>
        <v>449</v>
      </c>
      <c r="C8" s="153">
        <v>493</v>
      </c>
      <c r="D8" s="153">
        <v>386</v>
      </c>
      <c r="E8" s="153">
        <f>B8+C8+D8</f>
        <v>1328</v>
      </c>
      <c r="F8" s="153">
        <v>189</v>
      </c>
      <c r="G8" s="153">
        <v>273</v>
      </c>
      <c r="H8" s="153">
        <v>0</v>
      </c>
      <c r="I8" s="153">
        <v>0</v>
      </c>
      <c r="J8" s="153">
        <f>SUM(G8:I8)</f>
        <v>273</v>
      </c>
      <c r="K8" s="153">
        <v>504</v>
      </c>
      <c r="L8" s="153">
        <v>497</v>
      </c>
      <c r="M8" s="120">
        <v>243</v>
      </c>
      <c r="N8" s="212">
        <f>SUM(K8:M8)</f>
        <v>1244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538</v>
      </c>
      <c r="C9" s="148">
        <f>SUM(C6:C8)</f>
        <v>582</v>
      </c>
      <c r="D9" s="148">
        <f>SUM(D6:D8)</f>
        <v>433</v>
      </c>
      <c r="E9" s="153">
        <f>B9+C9+D9</f>
        <v>1553</v>
      </c>
      <c r="F9" s="15">
        <f>SUM(F6:F8)</f>
        <v>201</v>
      </c>
      <c r="G9" s="15">
        <f>SUM(G6:G8)</f>
        <v>296</v>
      </c>
      <c r="H9" s="15">
        <f>SUM(H6:H8)</f>
        <v>1</v>
      </c>
      <c r="I9" s="15">
        <f>SUM(I6:I8)</f>
        <v>0</v>
      </c>
      <c r="J9" s="153">
        <f>SUM(G9:I9)</f>
        <v>297</v>
      </c>
      <c r="K9" s="15">
        <f>SUM(K6:K8)</f>
        <v>592</v>
      </c>
      <c r="L9" s="15">
        <f>SUM(L6:L8)</f>
        <v>570</v>
      </c>
      <c r="M9" s="15">
        <f>SUM(M6:M8)</f>
        <v>295</v>
      </c>
      <c r="N9" s="144">
        <f>SUM(N6:N8)</f>
        <v>1457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12</v>
      </c>
      <c r="C14" s="77">
        <v>4</v>
      </c>
      <c r="D14" s="77">
        <v>35</v>
      </c>
      <c r="E14" s="65">
        <v>36</v>
      </c>
      <c r="F14" s="151">
        <f>SUM(B14:E14)</f>
        <v>87</v>
      </c>
      <c r="G14" s="21">
        <v>49</v>
      </c>
      <c r="H14" s="20">
        <v>27</v>
      </c>
      <c r="I14" s="5">
        <v>4</v>
      </c>
      <c r="J14" s="5">
        <v>3</v>
      </c>
      <c r="K14" s="155">
        <f>SUM(G14:J14)</f>
        <v>83</v>
      </c>
      <c r="L14" s="20">
        <v>38</v>
      </c>
      <c r="M14" s="5">
        <v>4</v>
      </c>
      <c r="N14" s="5">
        <v>2</v>
      </c>
      <c r="O14" s="67">
        <v>2</v>
      </c>
      <c r="P14" s="77">
        <f>SUM(L14:O14)</f>
        <v>46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1</v>
      </c>
      <c r="F15" s="151">
        <f>SUM(B15:E15)</f>
        <v>2</v>
      </c>
      <c r="G15" s="24">
        <v>5</v>
      </c>
      <c r="H15" s="23">
        <v>0</v>
      </c>
      <c r="I15" s="5">
        <v>1</v>
      </c>
      <c r="J15" s="5">
        <v>0</v>
      </c>
      <c r="K15" s="155">
        <f>SUM(G15:J15)</f>
        <v>6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67</v>
      </c>
      <c r="C16" s="77">
        <v>39</v>
      </c>
      <c r="D16" s="77">
        <f>237-5</f>
        <v>232</v>
      </c>
      <c r="E16" s="66">
        <v>111</v>
      </c>
      <c r="F16" s="151">
        <f>SUM(B16:E16)</f>
        <v>449</v>
      </c>
      <c r="G16" s="24">
        <v>333</v>
      </c>
      <c r="H16" s="23">
        <v>149</v>
      </c>
      <c r="I16" s="5">
        <v>7</v>
      </c>
      <c r="J16" s="5">
        <v>4</v>
      </c>
      <c r="K16" s="155">
        <f>SUM(G16:J16)</f>
        <v>493</v>
      </c>
      <c r="L16" s="23">
        <v>351</v>
      </c>
      <c r="M16" s="5">
        <v>12</v>
      </c>
      <c r="N16" s="5">
        <v>13</v>
      </c>
      <c r="O16" s="68">
        <v>10</v>
      </c>
      <c r="P16" s="77">
        <f>SUM(L16:O16)</f>
        <v>386</v>
      </c>
    </row>
    <row r="17" spans="1:18" ht="20.100000000000001" customHeight="1" x14ac:dyDescent="0.2">
      <c r="A17" s="152" t="s">
        <v>7</v>
      </c>
      <c r="B17" s="23">
        <f>SUM(B14:B16)</f>
        <v>79</v>
      </c>
      <c r="C17" s="23">
        <f>SUM(C14:C16)</f>
        <v>43</v>
      </c>
      <c r="D17" s="23">
        <f>SUM(D14:D16)</f>
        <v>268</v>
      </c>
      <c r="E17" s="23">
        <f>SUM(E14:E16)</f>
        <v>148</v>
      </c>
      <c r="F17" s="151">
        <f>SUM(B17:E17)</f>
        <v>538</v>
      </c>
      <c r="G17" s="24">
        <f>SUM(G14:G16)</f>
        <v>387</v>
      </c>
      <c r="H17" s="24">
        <f>SUM(H14:H16)</f>
        <v>176</v>
      </c>
      <c r="I17" s="21">
        <f>SUM(I14:I16)</f>
        <v>12</v>
      </c>
      <c r="J17" s="21">
        <f>SUM(J14:J16)</f>
        <v>7</v>
      </c>
      <c r="K17" s="151">
        <f>SUM(G17:J17)</f>
        <v>582</v>
      </c>
      <c r="L17" s="24">
        <f>SUM(L14:L16)</f>
        <v>390</v>
      </c>
      <c r="M17" s="21">
        <f>SUM(M14:M16)</f>
        <v>16</v>
      </c>
      <c r="N17" s="21">
        <f>SUM(N14:N16)</f>
        <v>15</v>
      </c>
      <c r="O17" s="24">
        <f>SUM(O14:O16)</f>
        <v>12</v>
      </c>
      <c r="P17" s="77">
        <f>SUM(L17:O17)</f>
        <v>433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13</v>
      </c>
      <c r="C21" s="151">
        <v>4</v>
      </c>
      <c r="D21" s="151">
        <v>27</v>
      </c>
      <c r="E21" s="151">
        <v>42</v>
      </c>
      <c r="F21" s="151">
        <f>SUM(B21:E21)</f>
        <v>86</v>
      </c>
      <c r="G21" s="151">
        <v>28</v>
      </c>
      <c r="H21" s="151">
        <v>24</v>
      </c>
      <c r="I21" s="151">
        <v>12</v>
      </c>
      <c r="J21" s="151">
        <v>3</v>
      </c>
      <c r="K21" s="151">
        <f>SUM(G21:J21)</f>
        <v>67</v>
      </c>
      <c r="L21" s="151">
        <v>43</v>
      </c>
      <c r="M21" s="151">
        <v>4</v>
      </c>
      <c r="N21" s="151">
        <v>2</v>
      </c>
      <c r="O21" s="151">
        <v>3</v>
      </c>
      <c r="P21" s="151">
        <f>SUM(L21:O21)</f>
        <v>52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1</v>
      </c>
      <c r="F22" s="151">
        <f>SUM(B22:E22)</f>
        <v>2</v>
      </c>
      <c r="G22" s="151">
        <v>5</v>
      </c>
      <c r="H22" s="151">
        <v>0</v>
      </c>
      <c r="I22" s="151">
        <v>1</v>
      </c>
      <c r="J22" s="151">
        <v>0</v>
      </c>
      <c r="K22" s="151">
        <f>SUM(G22:J22)</f>
        <v>6</v>
      </c>
      <c r="L22" s="151">
        <v>0</v>
      </c>
      <c r="M22" s="151">
        <v>0</v>
      </c>
      <c r="N22" s="188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80</v>
      </c>
      <c r="C23" s="151">
        <v>42</v>
      </c>
      <c r="D23" s="151">
        <v>182</v>
      </c>
      <c r="E23" s="151">
        <v>200</v>
      </c>
      <c r="F23" s="151">
        <f>SUM(B23:E23)</f>
        <v>504</v>
      </c>
      <c r="G23" s="151">
        <v>291</v>
      </c>
      <c r="H23" s="151">
        <v>141</v>
      </c>
      <c r="I23" s="151">
        <v>59</v>
      </c>
      <c r="J23" s="151">
        <v>6</v>
      </c>
      <c r="K23" s="151">
        <f>SUM(G23:J23)</f>
        <v>497</v>
      </c>
      <c r="L23" s="151">
        <v>180</v>
      </c>
      <c r="M23" s="151">
        <v>12</v>
      </c>
      <c r="N23" s="151">
        <v>11</v>
      </c>
      <c r="O23" s="151">
        <v>40</v>
      </c>
      <c r="P23" s="151">
        <f>SUM(L23:O23)</f>
        <v>243</v>
      </c>
    </row>
    <row r="24" spans="1:18" ht="20.100000000000001" customHeight="1" x14ac:dyDescent="0.2">
      <c r="A24" s="15" t="s">
        <v>7</v>
      </c>
      <c r="B24" s="148">
        <f>SUM(B21:B23)</f>
        <v>93</v>
      </c>
      <c r="C24" s="148">
        <f>SUM(C21:C23)</f>
        <v>46</v>
      </c>
      <c r="D24" s="148">
        <f>SUM(D21:D23)</f>
        <v>210</v>
      </c>
      <c r="E24" s="148">
        <f>SUM(E21:E23)</f>
        <v>243</v>
      </c>
      <c r="F24" s="148">
        <f>SUM(B24:E24)</f>
        <v>592</v>
      </c>
      <c r="G24" s="148">
        <f>SUM(G21:G23)</f>
        <v>324</v>
      </c>
      <c r="H24" s="148">
        <f>SUM(H21:H23)</f>
        <v>165</v>
      </c>
      <c r="I24" s="148">
        <f>SUM(I21:I23)</f>
        <v>72</v>
      </c>
      <c r="J24" s="148">
        <f>SUM(J21:J23)</f>
        <v>9</v>
      </c>
      <c r="K24" s="148">
        <f>SUM(G24:J24)</f>
        <v>570</v>
      </c>
      <c r="L24" s="148">
        <f>SUM(L21:L23)</f>
        <v>223</v>
      </c>
      <c r="M24" s="148">
        <f>SUM(M21:M23)</f>
        <v>16</v>
      </c>
      <c r="N24" s="148">
        <f>SUM(N21:N23)</f>
        <v>13</v>
      </c>
      <c r="O24" s="187">
        <f>SUM(O21:O23)</f>
        <v>43</v>
      </c>
      <c r="P24" s="148">
        <f>SUM(P21:P23)</f>
        <v>295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78</v>
      </c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164</v>
      </c>
      <c r="E27" s="95">
        <v>18</v>
      </c>
      <c r="F27" s="96">
        <v>4</v>
      </c>
      <c r="G27" s="96">
        <v>4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165</v>
      </c>
      <c r="E28" s="95">
        <v>6</v>
      </c>
      <c r="F28" s="99">
        <v>3</v>
      </c>
      <c r="G28" s="99">
        <v>4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24</v>
      </c>
      <c r="F37" s="112">
        <f>SUM(F27:F36)</f>
        <v>7</v>
      </c>
      <c r="G37" s="112">
        <f>SUM(G27:G36)</f>
        <v>8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90</v>
      </c>
      <c r="C6" s="153">
        <v>25</v>
      </c>
      <c r="D6" s="153">
        <v>87</v>
      </c>
      <c r="E6" s="153">
        <f>B6+C6+D6</f>
        <v>202</v>
      </c>
      <c r="F6" s="153">
        <v>40</v>
      </c>
      <c r="G6" s="153">
        <v>42</v>
      </c>
      <c r="H6" s="153">
        <v>3</v>
      </c>
      <c r="I6" s="153">
        <v>0</v>
      </c>
      <c r="J6" s="153">
        <f>SUM(G6:I6)</f>
        <v>45</v>
      </c>
      <c r="K6" s="153">
        <v>74</v>
      </c>
      <c r="L6" s="153">
        <v>63</v>
      </c>
      <c r="M6" s="151">
        <v>60</v>
      </c>
      <c r="N6" s="151">
        <f>SUM(K6:M6)</f>
        <v>197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7</v>
      </c>
      <c r="C7" s="153">
        <v>2</v>
      </c>
      <c r="D7" s="153">
        <v>4</v>
      </c>
      <c r="E7" s="153">
        <f>B7+C7+D7</f>
        <v>13</v>
      </c>
      <c r="F7" s="153">
        <v>0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5</v>
      </c>
      <c r="L7" s="153">
        <v>4</v>
      </c>
      <c r="M7" s="151">
        <v>2</v>
      </c>
      <c r="N7" s="148">
        <f>SUM(K7:M7)</f>
        <v>11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284</v>
      </c>
      <c r="C8" s="153">
        <v>98</v>
      </c>
      <c r="D8" s="153">
        <v>316</v>
      </c>
      <c r="E8" s="153">
        <f>B8+C8+D8</f>
        <v>698</v>
      </c>
      <c r="F8" s="153">
        <v>105</v>
      </c>
      <c r="G8" s="153">
        <v>122</v>
      </c>
      <c r="H8" s="153">
        <v>0</v>
      </c>
      <c r="I8" s="153">
        <v>0</v>
      </c>
      <c r="J8" s="153">
        <f>SUM(G8:I8)</f>
        <v>122</v>
      </c>
      <c r="K8" s="153">
        <v>321</v>
      </c>
      <c r="L8" s="153">
        <v>127</v>
      </c>
      <c r="M8" s="120">
        <v>233</v>
      </c>
      <c r="N8" s="144">
        <f>SUM(K8:M8)</f>
        <v>681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381</v>
      </c>
      <c r="C9" s="148">
        <f>SUM(C6:C8)</f>
        <v>125</v>
      </c>
      <c r="D9" s="148">
        <f>SUM(D6:D8)</f>
        <v>407</v>
      </c>
      <c r="E9" s="153">
        <f>B9+C9+D9</f>
        <v>913</v>
      </c>
      <c r="F9" s="15">
        <f>SUM(F6:F8)</f>
        <v>145</v>
      </c>
      <c r="G9" s="15">
        <f>SUM(G6:G8)</f>
        <v>166</v>
      </c>
      <c r="H9" s="15">
        <f>SUM(H6:H8)</f>
        <v>3</v>
      </c>
      <c r="I9" s="15">
        <f>SUM(I6:I8)</f>
        <v>0</v>
      </c>
      <c r="J9" s="153">
        <f>SUM(G9:I9)</f>
        <v>169</v>
      </c>
      <c r="K9" s="15">
        <f>SUM(K6:K8)</f>
        <v>400</v>
      </c>
      <c r="L9" s="15">
        <f>SUM(L6:L8)</f>
        <v>194</v>
      </c>
      <c r="M9" s="15">
        <f>SUM(M6:M8)</f>
        <v>295</v>
      </c>
      <c r="N9" s="144">
        <f>SUM(N6:N8)</f>
        <v>889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11</v>
      </c>
      <c r="C14" s="77">
        <v>7</v>
      </c>
      <c r="D14" s="77">
        <f>28+2</f>
        <v>30</v>
      </c>
      <c r="E14" s="65">
        <v>42</v>
      </c>
      <c r="F14" s="151">
        <f>SUM(B14:E14)</f>
        <v>90</v>
      </c>
      <c r="G14" s="21">
        <v>1</v>
      </c>
      <c r="H14" s="20">
        <v>3</v>
      </c>
      <c r="I14" s="5">
        <v>17</v>
      </c>
      <c r="J14" s="5">
        <v>4</v>
      </c>
      <c r="K14" s="155">
        <f>SUM(G14:J14)</f>
        <v>25</v>
      </c>
      <c r="L14" s="20">
        <v>38</v>
      </c>
      <c r="M14" s="5">
        <v>29</v>
      </c>
      <c r="N14" s="5">
        <v>17</v>
      </c>
      <c r="O14" s="67">
        <v>3</v>
      </c>
      <c r="P14" s="77">
        <f>SUM(L14:O14)</f>
        <v>87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2</v>
      </c>
      <c r="E15" s="66">
        <v>4</v>
      </c>
      <c r="F15" s="151">
        <f>SUM(B15:E15)</f>
        <v>7</v>
      </c>
      <c r="G15" s="24">
        <v>0</v>
      </c>
      <c r="H15" s="23">
        <v>0</v>
      </c>
      <c r="I15" s="5">
        <v>2</v>
      </c>
      <c r="J15" s="5">
        <v>0</v>
      </c>
      <c r="K15" s="155">
        <f>SUM(G15:J15)</f>
        <v>2</v>
      </c>
      <c r="L15" s="23">
        <v>2</v>
      </c>
      <c r="M15" s="5">
        <v>0</v>
      </c>
      <c r="N15" s="5">
        <v>2</v>
      </c>
      <c r="O15" s="68">
        <v>0</v>
      </c>
      <c r="P15" s="77">
        <f>SUM(L15:O15)</f>
        <v>4</v>
      </c>
    </row>
    <row r="16" spans="1:16" ht="20.100000000000001" customHeight="1" x14ac:dyDescent="0.2">
      <c r="A16" s="152" t="s">
        <v>17</v>
      </c>
      <c r="B16" s="23">
        <v>96</v>
      </c>
      <c r="C16" s="77">
        <v>18</v>
      </c>
      <c r="D16" s="77">
        <f>70-2</f>
        <v>68</v>
      </c>
      <c r="E16" s="66">
        <v>102</v>
      </c>
      <c r="F16" s="151">
        <f>SUM(B16:E16)</f>
        <v>284</v>
      </c>
      <c r="G16" s="24">
        <v>12</v>
      </c>
      <c r="H16" s="23">
        <v>25</v>
      </c>
      <c r="I16" s="5">
        <v>41</v>
      </c>
      <c r="J16" s="5">
        <v>20</v>
      </c>
      <c r="K16" s="155">
        <f>SUM(G16:J16)</f>
        <v>98</v>
      </c>
      <c r="L16" s="23">
        <v>151</v>
      </c>
      <c r="M16" s="5">
        <v>99</v>
      </c>
      <c r="N16" s="5">
        <v>63</v>
      </c>
      <c r="O16" s="68">
        <v>3</v>
      </c>
      <c r="P16" s="77">
        <f>SUM(L16:O16)</f>
        <v>316</v>
      </c>
    </row>
    <row r="17" spans="1:18" ht="20.100000000000001" customHeight="1" x14ac:dyDescent="0.2">
      <c r="A17" s="152" t="s">
        <v>7</v>
      </c>
      <c r="B17" s="23">
        <f>SUM(B14:B16)</f>
        <v>107</v>
      </c>
      <c r="C17" s="23">
        <f>SUM(C14:C16)</f>
        <v>26</v>
      </c>
      <c r="D17" s="23">
        <f>SUM(D14:D16)</f>
        <v>100</v>
      </c>
      <c r="E17" s="23">
        <f>SUM(E14:E16)</f>
        <v>148</v>
      </c>
      <c r="F17" s="151">
        <f>SUM(B17:E17)</f>
        <v>381</v>
      </c>
      <c r="G17" s="24">
        <f>SUM(G14:G16)</f>
        <v>13</v>
      </c>
      <c r="H17" s="24">
        <f>SUM(H14:H16)</f>
        <v>28</v>
      </c>
      <c r="I17" s="21">
        <f>SUM(I14:I16)</f>
        <v>60</v>
      </c>
      <c r="J17" s="21">
        <f>SUM(J14:J16)</f>
        <v>24</v>
      </c>
      <c r="K17" s="151">
        <f>SUM(G17:J17)</f>
        <v>125</v>
      </c>
      <c r="L17" s="24">
        <f>SUM(L14:L16)</f>
        <v>191</v>
      </c>
      <c r="M17" s="21">
        <f>SUM(M14:M16)</f>
        <v>128</v>
      </c>
      <c r="N17" s="21">
        <f>SUM(N14:N16)</f>
        <v>82</v>
      </c>
      <c r="O17" s="24">
        <f>SUM(O14:O16)</f>
        <v>6</v>
      </c>
      <c r="P17" s="77">
        <f>SUM(L17:O17)</f>
        <v>407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9</v>
      </c>
      <c r="C21" s="151">
        <v>3</v>
      </c>
      <c r="D21" s="151">
        <v>12</v>
      </c>
      <c r="E21" s="151">
        <v>50</v>
      </c>
      <c r="F21" s="151">
        <f>SUM(B21:E21)</f>
        <v>74</v>
      </c>
      <c r="G21" s="151">
        <v>12</v>
      </c>
      <c r="H21" s="151">
        <v>17</v>
      </c>
      <c r="I21" s="151">
        <v>24</v>
      </c>
      <c r="J21" s="151">
        <v>10</v>
      </c>
      <c r="K21" s="151">
        <f>SUM(G21:J21)</f>
        <v>63</v>
      </c>
      <c r="L21" s="151">
        <v>18</v>
      </c>
      <c r="M21" s="151">
        <v>16</v>
      </c>
      <c r="N21" s="151">
        <v>18</v>
      </c>
      <c r="O21" s="151">
        <v>8</v>
      </c>
      <c r="P21" s="151">
        <f>SUM(L21:O21)</f>
        <v>60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4</v>
      </c>
      <c r="F22" s="151">
        <f>SUM(B22:E22)</f>
        <v>5</v>
      </c>
      <c r="G22" s="151">
        <v>0</v>
      </c>
      <c r="H22" s="151">
        <v>1</v>
      </c>
      <c r="I22" s="151">
        <v>3</v>
      </c>
      <c r="J22" s="151">
        <v>0</v>
      </c>
      <c r="K22" s="151">
        <f>SUM(G22:J22)</f>
        <v>4</v>
      </c>
      <c r="L22" s="151">
        <v>1</v>
      </c>
      <c r="M22" s="151">
        <v>0</v>
      </c>
      <c r="N22" s="179">
        <v>1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94</v>
      </c>
      <c r="C23" s="151">
        <v>15</v>
      </c>
      <c r="D23" s="151">
        <v>42</v>
      </c>
      <c r="E23" s="151">
        <v>170</v>
      </c>
      <c r="F23" s="151">
        <f>SUM(B23:E23)</f>
        <v>321</v>
      </c>
      <c r="G23" s="151">
        <v>24</v>
      </c>
      <c r="H23" s="151">
        <v>30</v>
      </c>
      <c r="I23" s="151">
        <v>57</v>
      </c>
      <c r="J23" s="151">
        <v>16</v>
      </c>
      <c r="K23" s="151">
        <f>SUM(G23:J23)</f>
        <v>127</v>
      </c>
      <c r="L23" s="151">
        <v>94</v>
      </c>
      <c r="M23" s="151">
        <v>71</v>
      </c>
      <c r="N23" s="151">
        <v>60</v>
      </c>
      <c r="O23" s="151">
        <v>8</v>
      </c>
      <c r="P23" s="151">
        <f>SUM(L23:O23)</f>
        <v>233</v>
      </c>
    </row>
    <row r="24" spans="1:18" ht="20.100000000000001" customHeight="1" x14ac:dyDescent="0.2">
      <c r="A24" s="15" t="s">
        <v>7</v>
      </c>
      <c r="B24" s="148">
        <f>SUM(B21:B23)</f>
        <v>103</v>
      </c>
      <c r="C24" s="148">
        <f>SUM(C21:C23)</f>
        <v>18</v>
      </c>
      <c r="D24" s="148">
        <f>SUM(D21:D23)</f>
        <v>55</v>
      </c>
      <c r="E24" s="148">
        <f>SUM(E21:E23)</f>
        <v>224</v>
      </c>
      <c r="F24" s="148">
        <f>SUM(B24:E24)</f>
        <v>400</v>
      </c>
      <c r="G24" s="148">
        <f>SUM(G21:G23)</f>
        <v>36</v>
      </c>
      <c r="H24" s="148">
        <f>SUM(H21:H23)</f>
        <v>48</v>
      </c>
      <c r="I24" s="148">
        <f>SUM(I21:I23)</f>
        <v>84</v>
      </c>
      <c r="J24" s="148">
        <f>SUM(J21:J23)</f>
        <v>26</v>
      </c>
      <c r="K24" s="148">
        <f>SUM(G24:J24)</f>
        <v>194</v>
      </c>
      <c r="L24" s="148">
        <f>SUM(L21:L23)</f>
        <v>113</v>
      </c>
      <c r="M24" s="148">
        <f>SUM(M21:M23)</f>
        <v>87</v>
      </c>
      <c r="N24" s="148">
        <f>SUM(N21:N23)</f>
        <v>79</v>
      </c>
      <c r="O24" s="187">
        <f>SUM(O21:O23)</f>
        <v>16</v>
      </c>
      <c r="P24" s="148">
        <f>SUM(P21:P23)</f>
        <v>295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40</v>
      </c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149</v>
      </c>
      <c r="C6" s="153">
        <v>87</v>
      </c>
      <c r="D6" s="153">
        <v>91</v>
      </c>
      <c r="E6" s="153">
        <f>B6+C6+D6</f>
        <v>327</v>
      </c>
      <c r="F6" s="153">
        <v>28</v>
      </c>
      <c r="G6" s="153">
        <v>49</v>
      </c>
      <c r="H6" s="153">
        <v>0</v>
      </c>
      <c r="I6" s="153">
        <v>0</v>
      </c>
      <c r="J6" s="153">
        <f>SUM(G6:I6)</f>
        <v>49</v>
      </c>
      <c r="K6" s="153">
        <v>126</v>
      </c>
      <c r="L6" s="153">
        <v>129</v>
      </c>
      <c r="M6" s="151">
        <v>51</v>
      </c>
      <c r="N6" s="151">
        <f>SUM(K6:M6)</f>
        <v>306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1</v>
      </c>
      <c r="D7" s="153">
        <v>0</v>
      </c>
      <c r="E7" s="153">
        <f>B7+C7+D7</f>
        <v>4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1</v>
      </c>
      <c r="L7" s="153">
        <v>2</v>
      </c>
      <c r="M7" s="151">
        <v>1</v>
      </c>
      <c r="N7" s="148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528</v>
      </c>
      <c r="C8" s="153">
        <v>417</v>
      </c>
      <c r="D8" s="153">
        <v>357</v>
      </c>
      <c r="E8" s="153">
        <f>B8+C8+D8</f>
        <v>1302</v>
      </c>
      <c r="F8" s="153">
        <v>251</v>
      </c>
      <c r="G8" s="153">
        <v>290</v>
      </c>
      <c r="H8" s="153">
        <v>1</v>
      </c>
      <c r="I8" s="153">
        <v>0</v>
      </c>
      <c r="J8" s="153">
        <f>SUM(G8:I8)</f>
        <v>291</v>
      </c>
      <c r="K8" s="153">
        <v>419</v>
      </c>
      <c r="L8" s="153">
        <v>523</v>
      </c>
      <c r="M8" s="120">
        <v>320</v>
      </c>
      <c r="N8" s="144">
        <f>SUM(K8:M8)</f>
        <v>1262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680</v>
      </c>
      <c r="C9" s="148">
        <f>SUM(C6:C8)</f>
        <v>505</v>
      </c>
      <c r="D9" s="148">
        <f>SUM(D6:D8)</f>
        <v>448</v>
      </c>
      <c r="E9" s="153">
        <f>B9+C9+D9</f>
        <v>1633</v>
      </c>
      <c r="F9" s="15">
        <f>SUM(F6:F8)</f>
        <v>279</v>
      </c>
      <c r="G9" s="15">
        <f>SUM(G6:G8)</f>
        <v>339</v>
      </c>
      <c r="H9" s="15">
        <f>SUM(H6:H8)</f>
        <v>1</v>
      </c>
      <c r="I9" s="15">
        <f>SUM(I6:I8)</f>
        <v>0</v>
      </c>
      <c r="J9" s="153">
        <f>SUM(G9:I9)</f>
        <v>340</v>
      </c>
      <c r="K9" s="15">
        <f>SUM(K6:K8)</f>
        <v>546</v>
      </c>
      <c r="L9" s="15">
        <f>SUM(L6:L8)</f>
        <v>654</v>
      </c>
      <c r="M9" s="15">
        <f>SUM(M6:M8)</f>
        <v>372</v>
      </c>
      <c r="N9" s="144">
        <f>SUM(N6:N8)</f>
        <v>1572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52</v>
      </c>
      <c r="C14" s="77">
        <v>20</v>
      </c>
      <c r="D14" s="77">
        <v>23</v>
      </c>
      <c r="E14" s="65">
        <v>54</v>
      </c>
      <c r="F14" s="151">
        <f>SUM(B14:E14)</f>
        <v>149</v>
      </c>
      <c r="G14" s="21">
        <v>30</v>
      </c>
      <c r="H14" s="20">
        <v>7</v>
      </c>
      <c r="I14" s="5">
        <v>49</v>
      </c>
      <c r="J14" s="5">
        <v>1</v>
      </c>
      <c r="K14" s="155">
        <f>SUM(G14:J14)</f>
        <v>87</v>
      </c>
      <c r="L14" s="20">
        <v>63</v>
      </c>
      <c r="M14" s="5">
        <v>3</v>
      </c>
      <c r="N14" s="5">
        <v>21</v>
      </c>
      <c r="O14" s="67">
        <v>4</v>
      </c>
      <c r="P14" s="77">
        <f>SUM(L14:O14)</f>
        <v>91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2</v>
      </c>
      <c r="F15" s="151">
        <f>SUM(B15:E15)</f>
        <v>3</v>
      </c>
      <c r="G15" s="24">
        <v>0</v>
      </c>
      <c r="H15" s="23">
        <v>0</v>
      </c>
      <c r="I15" s="5">
        <v>1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114</v>
      </c>
      <c r="C16" s="77">
        <v>80</v>
      </c>
      <c r="D16" s="77">
        <v>82</v>
      </c>
      <c r="E16" s="66">
        <v>252</v>
      </c>
      <c r="F16" s="151">
        <f>SUM(B16:E16)</f>
        <v>528</v>
      </c>
      <c r="G16" s="24">
        <v>181</v>
      </c>
      <c r="H16" s="23">
        <v>64</v>
      </c>
      <c r="I16" s="5">
        <v>150</v>
      </c>
      <c r="J16" s="5">
        <v>22</v>
      </c>
      <c r="K16" s="155">
        <f>SUM(G16:J16)</f>
        <v>417</v>
      </c>
      <c r="L16" s="23">
        <v>280</v>
      </c>
      <c r="M16" s="5">
        <v>35</v>
      </c>
      <c r="N16" s="5">
        <v>36</v>
      </c>
      <c r="O16" s="68">
        <v>6</v>
      </c>
      <c r="P16" s="77">
        <f>SUM(L16:O16)</f>
        <v>357</v>
      </c>
    </row>
    <row r="17" spans="1:18" ht="20.100000000000001" customHeight="1" x14ac:dyDescent="0.2">
      <c r="A17" s="152" t="s">
        <v>7</v>
      </c>
      <c r="B17" s="23">
        <f>SUM(B14:B16)</f>
        <v>166</v>
      </c>
      <c r="C17" s="23">
        <f>SUM(C14:C16)</f>
        <v>101</v>
      </c>
      <c r="D17" s="23">
        <f>SUM(D14:D16)</f>
        <v>105</v>
      </c>
      <c r="E17" s="23">
        <f>SUM(E14:E16)</f>
        <v>308</v>
      </c>
      <c r="F17" s="151">
        <f>SUM(B17:E17)</f>
        <v>680</v>
      </c>
      <c r="G17" s="24">
        <f>SUM(G14:G16)</f>
        <v>211</v>
      </c>
      <c r="H17" s="24">
        <f>SUM(H14:H16)</f>
        <v>71</v>
      </c>
      <c r="I17" s="21">
        <f>SUM(I14:I16)</f>
        <v>200</v>
      </c>
      <c r="J17" s="21">
        <f>SUM(J14:J16)</f>
        <v>23</v>
      </c>
      <c r="K17" s="151">
        <f>SUM(G17:J17)</f>
        <v>505</v>
      </c>
      <c r="L17" s="24">
        <f>SUM(L14:L16)</f>
        <v>343</v>
      </c>
      <c r="M17" s="21">
        <f>SUM(M14:M16)</f>
        <v>38</v>
      </c>
      <c r="N17" s="21">
        <f>SUM(N14:N16)</f>
        <v>57</v>
      </c>
      <c r="O17" s="24">
        <f>SUM(O14:O16)</f>
        <v>10</v>
      </c>
      <c r="P17" s="77">
        <f>SUM(L17:O17)</f>
        <v>448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35</v>
      </c>
      <c r="C21" s="151">
        <v>20</v>
      </c>
      <c r="D21" s="151">
        <v>22</v>
      </c>
      <c r="E21" s="151">
        <v>49</v>
      </c>
      <c r="F21" s="151">
        <f>SUM(B21:E21)</f>
        <v>126</v>
      </c>
      <c r="G21" s="151">
        <v>50</v>
      </c>
      <c r="H21" s="151">
        <v>8</v>
      </c>
      <c r="I21" s="151">
        <v>48</v>
      </c>
      <c r="J21" s="151">
        <v>23</v>
      </c>
      <c r="K21" s="151">
        <f>SUM(G21:J21)</f>
        <v>129</v>
      </c>
      <c r="L21" s="151">
        <v>38</v>
      </c>
      <c r="M21" s="151">
        <v>2</v>
      </c>
      <c r="N21" s="151">
        <v>5</v>
      </c>
      <c r="O21" s="151">
        <v>6</v>
      </c>
      <c r="P21" s="151">
        <f>SUM(L21:O21)</f>
        <v>51</v>
      </c>
    </row>
    <row r="22" spans="1:18" ht="20.100000000000001" customHeight="1" x14ac:dyDescent="0.2">
      <c r="A22" s="153" t="s">
        <v>16</v>
      </c>
      <c r="B22" s="151">
        <v>0</v>
      </c>
      <c r="C22" s="151">
        <v>1</v>
      </c>
      <c r="D22" s="151">
        <v>0</v>
      </c>
      <c r="E22" s="151">
        <v>0</v>
      </c>
      <c r="F22" s="151">
        <f>SUM(B22:E22)</f>
        <v>1</v>
      </c>
      <c r="G22" s="151">
        <v>0</v>
      </c>
      <c r="H22" s="151">
        <v>0</v>
      </c>
      <c r="I22" s="151">
        <v>0</v>
      </c>
      <c r="J22" s="151">
        <v>2</v>
      </c>
      <c r="K22" s="151">
        <f>SUM(G22:J22)</f>
        <v>2</v>
      </c>
      <c r="L22" s="151">
        <v>0</v>
      </c>
      <c r="M22" s="151">
        <v>0</v>
      </c>
      <c r="N22" s="179">
        <v>1</v>
      </c>
      <c r="O22" s="151">
        <v>0</v>
      </c>
      <c r="P22" s="250">
        <f>SUM(L22:O22)</f>
        <v>1</v>
      </c>
    </row>
    <row r="23" spans="1:18" ht="20.100000000000001" customHeight="1" x14ac:dyDescent="0.2">
      <c r="A23" s="153" t="s">
        <v>17</v>
      </c>
      <c r="B23" s="151">
        <v>66</v>
      </c>
      <c r="C23" s="151">
        <v>47</v>
      </c>
      <c r="D23" s="151">
        <v>81</v>
      </c>
      <c r="E23" s="151">
        <v>225</v>
      </c>
      <c r="F23" s="151">
        <f>SUM(B23:E23)</f>
        <v>419</v>
      </c>
      <c r="G23" s="151">
        <v>224</v>
      </c>
      <c r="H23" s="151">
        <v>77</v>
      </c>
      <c r="I23" s="151">
        <v>106</v>
      </c>
      <c r="J23" s="151">
        <v>116</v>
      </c>
      <c r="K23" s="151">
        <f>SUM(G23:J23)</f>
        <v>523</v>
      </c>
      <c r="L23" s="151">
        <v>184</v>
      </c>
      <c r="M23" s="151">
        <v>49</v>
      </c>
      <c r="N23" s="151">
        <v>52</v>
      </c>
      <c r="O23" s="151">
        <v>35</v>
      </c>
      <c r="P23" s="151">
        <f>SUM(L23:O23)</f>
        <v>320</v>
      </c>
    </row>
    <row r="24" spans="1:18" ht="20.100000000000001" customHeight="1" x14ac:dyDescent="0.2">
      <c r="A24" s="15" t="s">
        <v>7</v>
      </c>
      <c r="B24" s="148">
        <f>SUM(B21:B23)</f>
        <v>101</v>
      </c>
      <c r="C24" s="148">
        <f>SUM(C21:C23)</f>
        <v>68</v>
      </c>
      <c r="D24" s="148">
        <f>SUM(D21:D23)</f>
        <v>103</v>
      </c>
      <c r="E24" s="148">
        <f>SUM(E21:E23)</f>
        <v>274</v>
      </c>
      <c r="F24" s="148">
        <f>SUM(B24:E24)</f>
        <v>546</v>
      </c>
      <c r="G24" s="148">
        <f>SUM(G21:G23)</f>
        <v>274</v>
      </c>
      <c r="H24" s="148">
        <f>SUM(H21:H23)</f>
        <v>85</v>
      </c>
      <c r="I24" s="148">
        <f>SUM(I21:I23)</f>
        <v>154</v>
      </c>
      <c r="J24" s="148">
        <f>SUM(J21:J23)</f>
        <v>141</v>
      </c>
      <c r="K24" s="148">
        <f>SUM(G24:J24)</f>
        <v>654</v>
      </c>
      <c r="L24" s="148">
        <f>SUM(L21:L23)</f>
        <v>222</v>
      </c>
      <c r="M24" s="148">
        <f>SUM(M21:M23)</f>
        <v>51</v>
      </c>
      <c r="N24" s="148">
        <f>SUM(N21:N23)</f>
        <v>58</v>
      </c>
      <c r="O24" s="187">
        <f>SUM(O21:O23)</f>
        <v>41</v>
      </c>
      <c r="P24" s="148">
        <f>SUM(P21:P23)</f>
        <v>372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166</v>
      </c>
      <c r="E27" s="95">
        <v>19</v>
      </c>
      <c r="F27" s="96">
        <v>4</v>
      </c>
      <c r="G27" s="96">
        <v>2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167</v>
      </c>
      <c r="E28" s="95">
        <v>30</v>
      </c>
      <c r="F28" s="99">
        <v>3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49</v>
      </c>
      <c r="F37" s="112">
        <f>SUM(F27:F36)</f>
        <v>7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45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80" t="s">
        <v>14</v>
      </c>
      <c r="N5" s="180" t="s">
        <v>7</v>
      </c>
    </row>
    <row r="6" spans="1:16" ht="20.100000000000001" customHeight="1" x14ac:dyDescent="0.2">
      <c r="A6" s="153" t="s">
        <v>15</v>
      </c>
      <c r="B6" s="179">
        <v>48</v>
      </c>
      <c r="C6" s="153">
        <f>100-39</f>
        <v>61</v>
      </c>
      <c r="D6" s="153">
        <v>108</v>
      </c>
      <c r="E6" s="153">
        <f>B6+C6+D6</f>
        <v>217</v>
      </c>
      <c r="F6" s="153">
        <v>17</v>
      </c>
      <c r="G6" s="153">
        <v>19</v>
      </c>
      <c r="H6" s="153">
        <v>0</v>
      </c>
      <c r="I6" s="153">
        <v>0</v>
      </c>
      <c r="J6" s="153">
        <f>SUM(G6:I6)</f>
        <v>19</v>
      </c>
      <c r="K6" s="153">
        <v>60</v>
      </c>
      <c r="L6" s="153">
        <v>79</v>
      </c>
      <c r="M6" s="179">
        <v>76</v>
      </c>
      <c r="N6" s="179">
        <f>SUM(K6:M6)</f>
        <v>215</v>
      </c>
      <c r="O6" s="1">
        <f>E6+F6-J6-N6</f>
        <v>0</v>
      </c>
    </row>
    <row r="7" spans="1:16" ht="20.100000000000001" customHeight="1" x14ac:dyDescent="0.2">
      <c r="A7" s="153" t="s">
        <v>16</v>
      </c>
      <c r="B7" s="179">
        <v>3</v>
      </c>
      <c r="C7" s="153">
        <f>4-4</f>
        <v>0</v>
      </c>
      <c r="D7" s="153">
        <v>3</v>
      </c>
      <c r="E7" s="153">
        <f>B7+C7+D7</f>
        <v>6</v>
      </c>
      <c r="F7" s="153">
        <v>1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2</v>
      </c>
      <c r="L7" s="153">
        <v>1</v>
      </c>
      <c r="M7" s="179">
        <v>4</v>
      </c>
      <c r="N7" s="176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79">
        <v>434</v>
      </c>
      <c r="C8" s="153">
        <f>304+43</f>
        <v>347</v>
      </c>
      <c r="D8" s="153">
        <v>560</v>
      </c>
      <c r="E8" s="153">
        <f>B8+C8+D8</f>
        <v>1341</v>
      </c>
      <c r="F8" s="153">
        <v>1289</v>
      </c>
      <c r="G8" s="153">
        <v>1146</v>
      </c>
      <c r="H8" s="153">
        <v>4</v>
      </c>
      <c r="I8" s="153">
        <v>1</v>
      </c>
      <c r="J8" s="153">
        <f>SUM(G8:I8)</f>
        <v>1151</v>
      </c>
      <c r="K8" s="153">
        <v>433</v>
      </c>
      <c r="L8" s="153">
        <v>300</v>
      </c>
      <c r="M8" s="120">
        <v>746</v>
      </c>
      <c r="N8" s="175">
        <f>SUM(K8:M8)</f>
        <v>1479</v>
      </c>
      <c r="O8" s="1">
        <f t="shared" si="0"/>
        <v>0</v>
      </c>
    </row>
    <row r="9" spans="1:16" ht="20.100000000000001" customHeight="1" x14ac:dyDescent="0.2">
      <c r="A9" s="248" t="s">
        <v>7</v>
      </c>
      <c r="B9" s="254">
        <f>SUM(B6:B8)</f>
        <v>485</v>
      </c>
      <c r="C9" s="254">
        <f>SUM(C6:C8)</f>
        <v>408</v>
      </c>
      <c r="D9" s="254">
        <f>SUM(D6:D8)</f>
        <v>671</v>
      </c>
      <c r="E9" s="248">
        <f>B9+C9+D9</f>
        <v>1564</v>
      </c>
      <c r="F9" s="248">
        <f>SUM(F6:F8)</f>
        <v>1307</v>
      </c>
      <c r="G9" s="248">
        <f>SUM(G6:G8)</f>
        <v>1165</v>
      </c>
      <c r="H9" s="248">
        <f>SUM(H6:H8)</f>
        <v>4</v>
      </c>
      <c r="I9" s="248">
        <f>SUM(I6:I8)</f>
        <v>1</v>
      </c>
      <c r="J9" s="248">
        <f>SUM(G9:I9)</f>
        <v>1170</v>
      </c>
      <c r="K9" s="248">
        <f>SUM(K6:K8)</f>
        <v>495</v>
      </c>
      <c r="L9" s="248">
        <f>SUM(L6:L8)</f>
        <v>380</v>
      </c>
      <c r="M9" s="248">
        <f>SUM(M6:M8)</f>
        <v>826</v>
      </c>
      <c r="N9" s="249">
        <f>SUM(N6:N8)</f>
        <v>1701</v>
      </c>
      <c r="O9" s="1">
        <f t="shared" si="0"/>
        <v>0</v>
      </c>
    </row>
    <row r="10" spans="1:16" ht="20.25" customHeight="1" x14ac:dyDescent="0.2">
      <c r="A10" s="346" t="s">
        <v>18</v>
      </c>
      <c r="B10" s="347"/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/>
      <c r="O10" s="347"/>
      <c r="P10" s="348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29" t="s">
        <v>19</v>
      </c>
      <c r="C12" s="327"/>
      <c r="D12" s="327"/>
      <c r="E12" s="327"/>
      <c r="F12" s="328"/>
      <c r="G12" s="329" t="s">
        <v>20</v>
      </c>
      <c r="H12" s="327"/>
      <c r="I12" s="327"/>
      <c r="J12" s="327"/>
      <c r="K12" s="328"/>
      <c r="L12" s="329" t="s">
        <v>21</v>
      </c>
      <c r="M12" s="327"/>
      <c r="N12" s="327"/>
      <c r="O12" s="327"/>
      <c r="P12" s="328"/>
    </row>
    <row r="13" spans="1:16" ht="18.95" customHeight="1" x14ac:dyDescent="0.2">
      <c r="A13" s="81" t="s">
        <v>3</v>
      </c>
      <c r="B13" s="250" t="s">
        <v>119</v>
      </c>
      <c r="C13" s="175">
        <v>2020</v>
      </c>
      <c r="D13" s="175">
        <v>2021</v>
      </c>
      <c r="E13" s="175">
        <v>2022</v>
      </c>
      <c r="F13" s="179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79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79" t="s">
        <v>7</v>
      </c>
    </row>
    <row r="14" spans="1:16" ht="20.100000000000001" customHeight="1" x14ac:dyDescent="0.2">
      <c r="A14" s="19" t="s">
        <v>15</v>
      </c>
      <c r="B14" s="20">
        <f>4+3</f>
        <v>7</v>
      </c>
      <c r="C14" s="77">
        <v>0</v>
      </c>
      <c r="D14" s="77">
        <v>1</v>
      </c>
      <c r="E14" s="65">
        <v>40</v>
      </c>
      <c r="F14" s="179">
        <f>SUM(B14:E14)</f>
        <v>48</v>
      </c>
      <c r="G14" s="21">
        <f>20-10</f>
        <v>10</v>
      </c>
      <c r="H14" s="20">
        <v>12</v>
      </c>
      <c r="I14" s="5">
        <f>46-10</f>
        <v>36</v>
      </c>
      <c r="J14" s="5">
        <v>3</v>
      </c>
      <c r="K14" s="155">
        <f>SUM(G14:J14)</f>
        <v>61</v>
      </c>
      <c r="L14" s="20">
        <f>72+7</f>
        <v>79</v>
      </c>
      <c r="M14" s="5">
        <f>7+10</f>
        <v>17</v>
      </c>
      <c r="N14" s="5">
        <v>12</v>
      </c>
      <c r="O14" s="67">
        <v>0</v>
      </c>
      <c r="P14" s="77">
        <f>SUM(L14:O14)</f>
        <v>108</v>
      </c>
    </row>
    <row r="15" spans="1:16" ht="20.100000000000001" customHeight="1" x14ac:dyDescent="0.2">
      <c r="A15" s="152" t="s">
        <v>16</v>
      </c>
      <c r="B15" s="23">
        <f>0+1</f>
        <v>1</v>
      </c>
      <c r="C15" s="77">
        <v>0</v>
      </c>
      <c r="D15" s="77">
        <v>0</v>
      </c>
      <c r="E15" s="66">
        <v>2</v>
      </c>
      <c r="F15" s="179">
        <f>SUM(B15:E15)</f>
        <v>3</v>
      </c>
      <c r="G15" s="24">
        <v>0</v>
      </c>
      <c r="H15" s="23">
        <v>0</v>
      </c>
      <c r="I15" s="5">
        <f>1-1</f>
        <v>0</v>
      </c>
      <c r="J15" s="5">
        <v>0</v>
      </c>
      <c r="K15" s="155">
        <f>SUM(G15:J15)</f>
        <v>0</v>
      </c>
      <c r="L15" s="23">
        <f>3-1</f>
        <v>2</v>
      </c>
      <c r="M15" s="5">
        <v>1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f>14-4</f>
        <v>10</v>
      </c>
      <c r="C16" s="77">
        <v>5</v>
      </c>
      <c r="D16" s="77">
        <v>3</v>
      </c>
      <c r="E16" s="66">
        <v>416</v>
      </c>
      <c r="F16" s="179">
        <f>SUM(B16:E16)</f>
        <v>434</v>
      </c>
      <c r="G16" s="24">
        <f>128+10</f>
        <v>138</v>
      </c>
      <c r="H16" s="23">
        <v>63</v>
      </c>
      <c r="I16" s="5">
        <f>105+11</f>
        <v>116</v>
      </c>
      <c r="J16" s="5">
        <v>30</v>
      </c>
      <c r="K16" s="155">
        <f>SUM(G16:J16)</f>
        <v>347</v>
      </c>
      <c r="L16" s="23">
        <f>270-8</f>
        <v>262</v>
      </c>
      <c r="M16" s="5">
        <f>53-8</f>
        <v>45</v>
      </c>
      <c r="N16" s="5">
        <v>53</v>
      </c>
      <c r="O16" s="68">
        <v>200</v>
      </c>
      <c r="P16" s="77">
        <f>SUM(L16:O16)</f>
        <v>560</v>
      </c>
    </row>
    <row r="17" spans="1:18" ht="20.100000000000001" customHeight="1" x14ac:dyDescent="0.2">
      <c r="A17" s="152" t="s">
        <v>7</v>
      </c>
      <c r="B17" s="23">
        <f>SUM(B14:B16)</f>
        <v>18</v>
      </c>
      <c r="C17" s="23">
        <f>SUM(C14:C16)</f>
        <v>5</v>
      </c>
      <c r="D17" s="23">
        <f>SUM(D14:D16)</f>
        <v>4</v>
      </c>
      <c r="E17" s="23">
        <f>SUM(E14:E16)</f>
        <v>458</v>
      </c>
      <c r="F17" s="179">
        <f>SUM(B17:E17)</f>
        <v>485</v>
      </c>
      <c r="G17" s="24">
        <f>SUM(G14:G16)</f>
        <v>148</v>
      </c>
      <c r="H17" s="24">
        <f>SUM(H14:H16)</f>
        <v>75</v>
      </c>
      <c r="I17" s="21">
        <f>SUM(I14:I16)</f>
        <v>152</v>
      </c>
      <c r="J17" s="21">
        <f>SUM(J14:J16)</f>
        <v>33</v>
      </c>
      <c r="K17" s="179">
        <f>SUM(G17:J17)</f>
        <v>408</v>
      </c>
      <c r="L17" s="24">
        <f>SUM(L14:L16)</f>
        <v>343</v>
      </c>
      <c r="M17" s="21">
        <f>SUM(M14:M16)</f>
        <v>63</v>
      </c>
      <c r="N17" s="21">
        <f>SUM(N14:N16)</f>
        <v>65</v>
      </c>
      <c r="O17" s="24">
        <f>SUM(O14:O16)</f>
        <v>200</v>
      </c>
      <c r="P17" s="77">
        <f>SUM(L17:O17)</f>
        <v>671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326" t="s">
        <v>19</v>
      </c>
      <c r="C19" s="327"/>
      <c r="D19" s="327"/>
      <c r="E19" s="327"/>
      <c r="F19" s="328"/>
      <c r="G19" s="329" t="s">
        <v>20</v>
      </c>
      <c r="H19" s="327"/>
      <c r="I19" s="327"/>
      <c r="J19" s="327"/>
      <c r="K19" s="328"/>
      <c r="L19" s="329" t="s">
        <v>21</v>
      </c>
      <c r="M19" s="327"/>
      <c r="N19" s="327"/>
      <c r="O19" s="327"/>
      <c r="P19" s="328"/>
    </row>
    <row r="20" spans="1:18" ht="18.95" customHeight="1" x14ac:dyDescent="0.2">
      <c r="A20" s="9" t="s">
        <v>3</v>
      </c>
      <c r="B20" s="202" t="s">
        <v>119</v>
      </c>
      <c r="C20" s="175">
        <v>2020</v>
      </c>
      <c r="D20" s="175">
        <v>2021</v>
      </c>
      <c r="E20" s="175">
        <v>2022</v>
      </c>
      <c r="F20" s="179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79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79" t="s">
        <v>7</v>
      </c>
    </row>
    <row r="21" spans="1:18" ht="20.100000000000001" customHeight="1" x14ac:dyDescent="0.2">
      <c r="A21" s="153" t="s">
        <v>15</v>
      </c>
      <c r="B21" s="179">
        <v>5</v>
      </c>
      <c r="C21" s="179">
        <v>0</v>
      </c>
      <c r="D21" s="179">
        <v>2</v>
      </c>
      <c r="E21" s="179">
        <v>53</v>
      </c>
      <c r="F21" s="179">
        <f>SUM(B21:E21)</f>
        <v>60</v>
      </c>
      <c r="G21" s="179">
        <v>20</v>
      </c>
      <c r="H21" s="179">
        <v>12</v>
      </c>
      <c r="I21" s="179">
        <v>44</v>
      </c>
      <c r="J21" s="179">
        <v>3</v>
      </c>
      <c r="K21" s="179">
        <f>SUM(G21:J21)</f>
        <v>79</v>
      </c>
      <c r="L21" s="179">
        <v>57</v>
      </c>
      <c r="M21" s="179">
        <v>7</v>
      </c>
      <c r="N21" s="212">
        <v>11</v>
      </c>
      <c r="O21" s="179">
        <v>1</v>
      </c>
      <c r="P21" s="179">
        <f>SUM(L21:O21)</f>
        <v>76</v>
      </c>
    </row>
    <row r="22" spans="1:18" ht="20.100000000000001" customHeight="1" x14ac:dyDescent="0.2">
      <c r="A22" s="153" t="s">
        <v>16</v>
      </c>
      <c r="B22" s="179">
        <v>0</v>
      </c>
      <c r="C22" s="179">
        <v>0</v>
      </c>
      <c r="D22" s="179">
        <v>0</v>
      </c>
      <c r="E22" s="179">
        <v>2</v>
      </c>
      <c r="F22" s="179">
        <f>SUM(B22:E22)</f>
        <v>2</v>
      </c>
      <c r="G22" s="179">
        <v>0</v>
      </c>
      <c r="H22" s="179">
        <v>0</v>
      </c>
      <c r="I22" s="179">
        <v>1</v>
      </c>
      <c r="J22" s="179">
        <v>0</v>
      </c>
      <c r="K22" s="179">
        <f>SUM(G22:J22)</f>
        <v>1</v>
      </c>
      <c r="L22" s="179">
        <v>3</v>
      </c>
      <c r="M22" s="179">
        <v>1</v>
      </c>
      <c r="N22" s="212">
        <v>0</v>
      </c>
      <c r="O22" s="179">
        <v>0</v>
      </c>
      <c r="P22" s="179">
        <f>SUM(L22:O22)</f>
        <v>4</v>
      </c>
    </row>
    <row r="23" spans="1:18" ht="20.100000000000001" customHeight="1" x14ac:dyDescent="0.2">
      <c r="A23" s="153" t="s">
        <v>17</v>
      </c>
      <c r="B23" s="179">
        <v>21</v>
      </c>
      <c r="C23" s="179">
        <v>6</v>
      </c>
      <c r="D23" s="179">
        <v>4</v>
      </c>
      <c r="E23" s="179">
        <v>402</v>
      </c>
      <c r="F23" s="179">
        <f>SUM(B23:E23)</f>
        <v>433</v>
      </c>
      <c r="G23" s="179">
        <v>117</v>
      </c>
      <c r="H23" s="179">
        <v>54</v>
      </c>
      <c r="I23" s="179">
        <v>101</v>
      </c>
      <c r="J23" s="179">
        <v>28</v>
      </c>
      <c r="K23" s="179">
        <f>SUM(G23:J23)</f>
        <v>300</v>
      </c>
      <c r="L23" s="179">
        <v>206</v>
      </c>
      <c r="M23" s="179">
        <v>50</v>
      </c>
      <c r="N23" s="212">
        <v>47</v>
      </c>
      <c r="O23" s="179">
        <v>443</v>
      </c>
      <c r="P23" s="179">
        <f>SUM(L23:O23)</f>
        <v>746</v>
      </c>
    </row>
    <row r="24" spans="1:18" ht="20.100000000000001" customHeight="1" x14ac:dyDescent="0.2">
      <c r="A24" s="15" t="s">
        <v>7</v>
      </c>
      <c r="B24" s="176">
        <f>SUM(B21:B23)</f>
        <v>26</v>
      </c>
      <c r="C24" s="176">
        <f>SUM(C21:C23)</f>
        <v>6</v>
      </c>
      <c r="D24" s="176">
        <f>SUM(D21:D23)</f>
        <v>6</v>
      </c>
      <c r="E24" s="176">
        <f>SUM(E21:E23)</f>
        <v>457</v>
      </c>
      <c r="F24" s="176">
        <f>SUM(B24:E24)</f>
        <v>495</v>
      </c>
      <c r="G24" s="176">
        <f>SUM(G21:G23)</f>
        <v>137</v>
      </c>
      <c r="H24" s="176">
        <f>SUM(H21:H23)</f>
        <v>66</v>
      </c>
      <c r="I24" s="176">
        <f>SUM(I21:I23)</f>
        <v>146</v>
      </c>
      <c r="J24" s="176">
        <f>SUM(J21:J23)</f>
        <v>31</v>
      </c>
      <c r="K24" s="176">
        <f>SUM(G24:J24)</f>
        <v>380</v>
      </c>
      <c r="L24" s="176">
        <f>SUM(L21:L23)</f>
        <v>266</v>
      </c>
      <c r="M24" s="176">
        <f>SUM(M21:M23)</f>
        <v>58</v>
      </c>
      <c r="N24" s="176">
        <f>SUM(N21:N23)</f>
        <v>58</v>
      </c>
      <c r="O24" s="187">
        <f>SUM(O21:O23)</f>
        <v>444</v>
      </c>
      <c r="P24" s="176">
        <f>SUM(P21:P23)</f>
        <v>826</v>
      </c>
    </row>
    <row r="25" spans="1:18" ht="113.25" customHeight="1" thickBot="1" x14ac:dyDescent="0.25">
      <c r="A25" s="318" t="s">
        <v>22</v>
      </c>
      <c r="B25" s="330"/>
      <c r="C25" s="330"/>
      <c r="D25" s="331"/>
      <c r="E25" s="177"/>
      <c r="F25" s="320" t="s">
        <v>23</v>
      </c>
      <c r="G25" s="331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32" t="s">
        <v>24</v>
      </c>
      <c r="B26" s="333"/>
      <c r="C26" s="334"/>
      <c r="D26" s="88"/>
      <c r="E26" s="178" t="s">
        <v>25</v>
      </c>
      <c r="F26" s="89" t="s">
        <v>26</v>
      </c>
      <c r="G26" s="90" t="s">
        <v>27</v>
      </c>
      <c r="H26" s="37"/>
      <c r="I26" s="320"/>
      <c r="J26" s="320"/>
      <c r="K26" s="341">
        <v>64</v>
      </c>
      <c r="L26" s="91"/>
      <c r="M26" s="92">
        <v>1</v>
      </c>
      <c r="N26" s="343"/>
      <c r="O26" s="39"/>
      <c r="P26" s="93"/>
    </row>
    <row r="27" spans="1:18" ht="20.100000000000001" customHeight="1" thickTop="1" thickBot="1" x14ac:dyDescent="0.25">
      <c r="A27" s="335"/>
      <c r="B27" s="336"/>
      <c r="C27" s="337"/>
      <c r="D27" s="94"/>
      <c r="E27" s="95"/>
      <c r="F27" s="96"/>
      <c r="G27" s="96"/>
      <c r="H27" s="37"/>
      <c r="I27" s="320"/>
      <c r="J27" s="320"/>
      <c r="K27" s="342"/>
      <c r="L27" s="97"/>
      <c r="M27" s="98"/>
      <c r="N27" s="344"/>
      <c r="O27" s="39"/>
      <c r="P27" s="93"/>
    </row>
    <row r="28" spans="1:18" ht="20.100000000000001" customHeight="1" thickTop="1" thickBot="1" x14ac:dyDescent="0.25">
      <c r="A28" s="335"/>
      <c r="B28" s="336"/>
      <c r="C28" s="337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35"/>
      <c r="B29" s="336"/>
      <c r="C29" s="337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35"/>
      <c r="B30" s="336"/>
      <c r="C30" s="337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35"/>
      <c r="B31" s="336"/>
      <c r="C31" s="337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35"/>
      <c r="B32" s="336"/>
      <c r="C32" s="337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35"/>
      <c r="B33" s="336"/>
      <c r="C33" s="337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35"/>
      <c r="B34" s="336"/>
      <c r="C34" s="337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35"/>
      <c r="B35" s="336"/>
      <c r="C35" s="337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35"/>
      <c r="B36" s="336"/>
      <c r="C36" s="337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38"/>
      <c r="B37" s="339"/>
      <c r="C37" s="340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18</v>
      </c>
      <c r="C6" s="153">
        <v>22</v>
      </c>
      <c r="D6" s="153">
        <v>24</v>
      </c>
      <c r="E6" s="153">
        <f>B6+C6+D6</f>
        <v>64</v>
      </c>
      <c r="F6" s="153">
        <v>4</v>
      </c>
      <c r="G6" s="153">
        <v>11</v>
      </c>
      <c r="H6" s="153">
        <v>0</v>
      </c>
      <c r="I6" s="153">
        <v>0</v>
      </c>
      <c r="J6" s="153">
        <f>SUM(G6:I6)</f>
        <v>11</v>
      </c>
      <c r="K6" s="153">
        <v>19</v>
      </c>
      <c r="L6" s="153">
        <v>20</v>
      </c>
      <c r="M6" s="151">
        <v>18</v>
      </c>
      <c r="N6" s="151">
        <f>SUM(K6:M6)</f>
        <v>57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</v>
      </c>
      <c r="D7" s="153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51">
        <v>0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131</v>
      </c>
      <c r="C8" s="153">
        <v>330</v>
      </c>
      <c r="D8" s="153">
        <v>240</v>
      </c>
      <c r="E8" s="153">
        <f>B8+C8+D8</f>
        <v>701</v>
      </c>
      <c r="F8" s="153">
        <v>70</v>
      </c>
      <c r="G8" s="153">
        <v>127</v>
      </c>
      <c r="H8" s="153">
        <v>0</v>
      </c>
      <c r="I8" s="153">
        <v>1</v>
      </c>
      <c r="J8" s="153">
        <f>SUM(G8:I8)</f>
        <v>128</v>
      </c>
      <c r="K8" s="153">
        <v>149</v>
      </c>
      <c r="L8" s="153">
        <v>288</v>
      </c>
      <c r="M8" s="120">
        <v>206</v>
      </c>
      <c r="N8" s="144">
        <f>SUM(K8:M8)</f>
        <v>643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149</v>
      </c>
      <c r="C9" s="148">
        <f>SUM(C6:C8)</f>
        <v>353</v>
      </c>
      <c r="D9" s="148">
        <f>SUM(D6:D8)</f>
        <v>264</v>
      </c>
      <c r="E9" s="153">
        <f>B9+C9+D9</f>
        <v>766</v>
      </c>
      <c r="F9" s="15">
        <f>SUM(F6:F8)</f>
        <v>74</v>
      </c>
      <c r="G9" s="15">
        <f>SUM(G6:G8)</f>
        <v>138</v>
      </c>
      <c r="H9" s="15">
        <f>SUM(H6:H8)</f>
        <v>0</v>
      </c>
      <c r="I9" s="15">
        <f>SUM(I6:I8)</f>
        <v>1</v>
      </c>
      <c r="J9" s="153">
        <f>SUM(G9:I9)</f>
        <v>139</v>
      </c>
      <c r="K9" s="15">
        <f>SUM(K6:K8)</f>
        <v>168</v>
      </c>
      <c r="L9" s="15">
        <f>SUM(L6:L8)</f>
        <v>309</v>
      </c>
      <c r="M9" s="15">
        <f>SUM(M6:M8)</f>
        <v>224</v>
      </c>
      <c r="N9" s="144">
        <f>SUM(N6:N8)</f>
        <v>701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6</v>
      </c>
      <c r="C14" s="77">
        <v>0</v>
      </c>
      <c r="D14" s="77">
        <v>2</v>
      </c>
      <c r="E14" s="65">
        <v>10</v>
      </c>
      <c r="F14" s="151">
        <f>SUM(B14:E14)</f>
        <v>18</v>
      </c>
      <c r="G14" s="21">
        <v>10</v>
      </c>
      <c r="H14" s="20">
        <v>6</v>
      </c>
      <c r="I14" s="5">
        <v>6</v>
      </c>
      <c r="J14" s="5">
        <v>0</v>
      </c>
      <c r="K14" s="155">
        <f>SUM(G14:J14)</f>
        <v>22</v>
      </c>
      <c r="L14" s="20">
        <v>9</v>
      </c>
      <c r="M14" s="5">
        <v>6</v>
      </c>
      <c r="N14" s="5">
        <v>9</v>
      </c>
      <c r="O14" s="67">
        <v>0</v>
      </c>
      <c r="P14" s="77">
        <f>SUM(L14:O14)</f>
        <v>24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1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19</v>
      </c>
      <c r="C16" s="77">
        <v>8</v>
      </c>
      <c r="D16" s="77">
        <v>8</v>
      </c>
      <c r="E16" s="66">
        <v>96</v>
      </c>
      <c r="F16" s="151">
        <f>SUM(B16:E16)</f>
        <v>131</v>
      </c>
      <c r="G16" s="24">
        <v>104</v>
      </c>
      <c r="H16" s="23">
        <v>38</v>
      </c>
      <c r="I16" s="5">
        <v>179</v>
      </c>
      <c r="J16" s="5">
        <v>9</v>
      </c>
      <c r="K16" s="155">
        <f>SUM(G16:J16)</f>
        <v>330</v>
      </c>
      <c r="L16" s="23">
        <v>162</v>
      </c>
      <c r="M16" s="5">
        <v>52</v>
      </c>
      <c r="N16" s="5">
        <v>25</v>
      </c>
      <c r="O16" s="68">
        <v>1</v>
      </c>
      <c r="P16" s="77">
        <f>SUM(L16:O16)</f>
        <v>240</v>
      </c>
    </row>
    <row r="17" spans="1:18" ht="20.100000000000001" customHeight="1" x14ac:dyDescent="0.2">
      <c r="A17" s="152" t="s">
        <v>7</v>
      </c>
      <c r="B17" s="23">
        <f>SUM(B14:B16)</f>
        <v>25</v>
      </c>
      <c r="C17" s="23">
        <f>SUM(C14:C16)</f>
        <v>8</v>
      </c>
      <c r="D17" s="23">
        <f>SUM(D14:D16)</f>
        <v>10</v>
      </c>
      <c r="E17" s="23">
        <f>SUM(E14:E16)</f>
        <v>106</v>
      </c>
      <c r="F17" s="151">
        <f>SUM(B17:E17)</f>
        <v>149</v>
      </c>
      <c r="G17" s="24">
        <f>SUM(G14:G16)</f>
        <v>114</v>
      </c>
      <c r="H17" s="24">
        <f>SUM(H14:H16)</f>
        <v>44</v>
      </c>
      <c r="I17" s="21">
        <f>SUM(I14:I16)</f>
        <v>186</v>
      </c>
      <c r="J17" s="21">
        <f>SUM(J14:J16)</f>
        <v>9</v>
      </c>
      <c r="K17" s="151">
        <f>SUM(G17:J17)</f>
        <v>353</v>
      </c>
      <c r="L17" s="24">
        <f>SUM(L14:L16)</f>
        <v>171</v>
      </c>
      <c r="M17" s="21">
        <f>SUM(M14:M16)</f>
        <v>58</v>
      </c>
      <c r="N17" s="21">
        <f>SUM(N14:N16)</f>
        <v>34</v>
      </c>
      <c r="O17" s="21">
        <f>SUM(O14:O16)</f>
        <v>1</v>
      </c>
      <c r="P17" s="77">
        <f>SUM(L17:O17)</f>
        <v>264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6</v>
      </c>
      <c r="C21" s="151">
        <v>0</v>
      </c>
      <c r="D21" s="151">
        <v>1</v>
      </c>
      <c r="E21" s="151">
        <v>12</v>
      </c>
      <c r="F21" s="151">
        <f>SUM(B21:E21)</f>
        <v>19</v>
      </c>
      <c r="G21" s="151">
        <v>10</v>
      </c>
      <c r="H21" s="151">
        <v>4</v>
      </c>
      <c r="I21" s="151">
        <v>5</v>
      </c>
      <c r="J21" s="151">
        <v>1</v>
      </c>
      <c r="K21" s="151">
        <f>SUM(G21:J21)</f>
        <v>20</v>
      </c>
      <c r="L21" s="151">
        <v>6</v>
      </c>
      <c r="M21" s="151">
        <v>4</v>
      </c>
      <c r="N21" s="151">
        <v>8</v>
      </c>
      <c r="O21" s="151">
        <v>0</v>
      </c>
      <c r="P21" s="151">
        <f>SUM(L21:O21)</f>
        <v>18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1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81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28</v>
      </c>
      <c r="C23" s="151">
        <v>12</v>
      </c>
      <c r="D23" s="151">
        <v>1</v>
      </c>
      <c r="E23" s="151">
        <v>108</v>
      </c>
      <c r="F23" s="151">
        <f>SUM(B23:E23)</f>
        <v>149</v>
      </c>
      <c r="G23" s="151">
        <v>81</v>
      </c>
      <c r="H23" s="151">
        <v>29</v>
      </c>
      <c r="I23" s="151">
        <v>159</v>
      </c>
      <c r="J23" s="151">
        <v>19</v>
      </c>
      <c r="K23" s="151">
        <f>SUM(G23:J23)</f>
        <v>288</v>
      </c>
      <c r="L23" s="151">
        <v>97</v>
      </c>
      <c r="M23" s="151">
        <v>42</v>
      </c>
      <c r="N23" s="151">
        <v>42</v>
      </c>
      <c r="O23" s="151">
        <v>25</v>
      </c>
      <c r="P23" s="151">
        <f>SUM(L23:O23)</f>
        <v>206</v>
      </c>
    </row>
    <row r="24" spans="1:18" ht="20.100000000000001" customHeight="1" x14ac:dyDescent="0.2">
      <c r="A24" s="15" t="s">
        <v>7</v>
      </c>
      <c r="B24" s="148">
        <f>SUM(B21:B23)</f>
        <v>34</v>
      </c>
      <c r="C24" s="148">
        <f>SUM(C21:C23)</f>
        <v>12</v>
      </c>
      <c r="D24" s="148">
        <f>SUM(D21:D23)</f>
        <v>2</v>
      </c>
      <c r="E24" s="148">
        <f>SUM(E21:E23)</f>
        <v>120</v>
      </c>
      <c r="F24" s="148">
        <f>SUM(B24:E24)</f>
        <v>168</v>
      </c>
      <c r="G24" s="148">
        <f>SUM(G21:G23)</f>
        <v>91</v>
      </c>
      <c r="H24" s="148">
        <f>SUM(H21:H23)</f>
        <v>33</v>
      </c>
      <c r="I24" s="148">
        <f>SUM(I21:I23)</f>
        <v>165</v>
      </c>
      <c r="J24" s="148">
        <f>SUM(J21:J23)</f>
        <v>20</v>
      </c>
      <c r="K24" s="148">
        <f>SUM(G24:J24)</f>
        <v>309</v>
      </c>
      <c r="L24" s="148">
        <f>SUM(L21:L23)</f>
        <v>103</v>
      </c>
      <c r="M24" s="148">
        <f>SUM(M21:M23)</f>
        <v>46</v>
      </c>
      <c r="N24" s="148">
        <f>SUM(N21:N23)</f>
        <v>50</v>
      </c>
      <c r="O24" s="187">
        <f>SUM(O21:O23)</f>
        <v>25</v>
      </c>
      <c r="P24" s="148">
        <f>SUM(P21:P23)</f>
        <v>224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168</v>
      </c>
      <c r="E27" s="95">
        <v>6</v>
      </c>
      <c r="F27" s="96">
        <v>4</v>
      </c>
      <c r="G27" s="96">
        <v>7</v>
      </c>
      <c r="H27" s="37">
        <v>2</v>
      </c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169</v>
      </c>
      <c r="E28" s="95">
        <v>5</v>
      </c>
      <c r="F28" s="99">
        <v>3</v>
      </c>
      <c r="G28" s="99">
        <v>7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11</v>
      </c>
      <c r="F37" s="112">
        <f>SUM(F27:F36)</f>
        <v>7</v>
      </c>
      <c r="G37" s="112">
        <f>SUM(G27:G36)</f>
        <v>14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99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14</v>
      </c>
      <c r="J3" s="6"/>
      <c r="K3" s="4" t="s">
        <v>2</v>
      </c>
      <c r="L3" s="141">
        <v>10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51</v>
      </c>
      <c r="C6" s="153">
        <v>39</v>
      </c>
      <c r="D6" s="153">
        <v>57</v>
      </c>
      <c r="E6" s="153">
        <f>B6+C6+D6</f>
        <v>147</v>
      </c>
      <c r="F6" s="153">
        <v>15</v>
      </c>
      <c r="G6" s="153">
        <v>25</v>
      </c>
      <c r="H6" s="153">
        <v>0</v>
      </c>
      <c r="I6" s="153">
        <v>1</v>
      </c>
      <c r="J6" s="153">
        <f>SUM(G6:I6)</f>
        <v>26</v>
      </c>
      <c r="K6" s="153">
        <v>14</v>
      </c>
      <c r="L6" s="153">
        <v>73</v>
      </c>
      <c r="M6" s="151">
        <v>49</v>
      </c>
      <c r="N6" s="151">
        <f>SUM(K6:M6)</f>
        <v>136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9</v>
      </c>
      <c r="C7" s="153">
        <v>12</v>
      </c>
      <c r="D7" s="153">
        <v>18</v>
      </c>
      <c r="E7" s="153">
        <f>B7+C7+D7</f>
        <v>39</v>
      </c>
      <c r="F7" s="153">
        <v>2</v>
      </c>
      <c r="G7" s="153">
        <v>5</v>
      </c>
      <c r="H7" s="153">
        <v>0</v>
      </c>
      <c r="I7" s="153">
        <v>0</v>
      </c>
      <c r="J7" s="153">
        <f>SUM(G7:I7)</f>
        <v>5</v>
      </c>
      <c r="K7" s="153">
        <v>1</v>
      </c>
      <c r="L7" s="153">
        <v>19</v>
      </c>
      <c r="M7" s="151">
        <v>16</v>
      </c>
      <c r="N7" s="148">
        <f>SUM(K7:M7)</f>
        <v>36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235-1</f>
        <v>234</v>
      </c>
      <c r="C8" s="153">
        <v>276</v>
      </c>
      <c r="D8" s="153">
        <v>336</v>
      </c>
      <c r="E8" s="153">
        <f>B8+C8+D8</f>
        <v>846</v>
      </c>
      <c r="F8" s="153">
        <v>137</v>
      </c>
      <c r="G8" s="153">
        <v>168</v>
      </c>
      <c r="H8" s="153">
        <v>0</v>
      </c>
      <c r="I8" s="153">
        <v>0</v>
      </c>
      <c r="J8" s="153">
        <f>SUM(G8:I8)</f>
        <v>168</v>
      </c>
      <c r="K8" s="153">
        <v>247</v>
      </c>
      <c r="L8" s="153">
        <v>292</v>
      </c>
      <c r="M8" s="120">
        <v>276</v>
      </c>
      <c r="N8" s="144">
        <f>SUM(K8:M8)</f>
        <v>815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294</v>
      </c>
      <c r="C9" s="148">
        <f>SUM(C6:C8)</f>
        <v>327</v>
      </c>
      <c r="D9" s="148">
        <f>SUM(D6:D8)</f>
        <v>411</v>
      </c>
      <c r="E9" s="153">
        <f>B9+C9+D9</f>
        <v>1032</v>
      </c>
      <c r="F9" s="15">
        <f>SUM(F6:F8)</f>
        <v>154</v>
      </c>
      <c r="G9" s="15">
        <f>SUM(G6:G8)</f>
        <v>198</v>
      </c>
      <c r="H9" s="15">
        <f>SUM(H6:H8)</f>
        <v>0</v>
      </c>
      <c r="I9" s="15">
        <f>SUM(I6:I8)</f>
        <v>1</v>
      </c>
      <c r="J9" s="153">
        <f>SUM(G9:I9)</f>
        <v>199</v>
      </c>
      <c r="K9" s="15">
        <f>SUM(K6:K8)</f>
        <v>262</v>
      </c>
      <c r="L9" s="15">
        <f>SUM(L6:L8)</f>
        <v>384</v>
      </c>
      <c r="M9" s="15">
        <f>SUM(M6:M8)</f>
        <v>341</v>
      </c>
      <c r="N9" s="144">
        <f>SUM(N6:N8)</f>
        <v>987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0</v>
      </c>
      <c r="D14" s="77">
        <v>22</v>
      </c>
      <c r="E14" s="65">
        <v>25</v>
      </c>
      <c r="F14" s="151">
        <f>SUM(B14:E14)</f>
        <v>51</v>
      </c>
      <c r="G14" s="21">
        <v>2</v>
      </c>
      <c r="H14" s="20">
        <v>1</v>
      </c>
      <c r="I14" s="5">
        <v>36</v>
      </c>
      <c r="J14" s="5">
        <v>0</v>
      </c>
      <c r="K14" s="155">
        <f>SUM(G14:J14)</f>
        <v>39</v>
      </c>
      <c r="L14" s="20">
        <v>22</v>
      </c>
      <c r="M14" s="5">
        <v>29</v>
      </c>
      <c r="N14" s="5">
        <v>4</v>
      </c>
      <c r="O14" s="67">
        <v>2</v>
      </c>
      <c r="P14" s="77">
        <f>SUM(L14:O14)</f>
        <v>57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8</v>
      </c>
      <c r="F15" s="151">
        <f>SUM(B15:E15)</f>
        <v>9</v>
      </c>
      <c r="G15" s="24">
        <v>1</v>
      </c>
      <c r="H15" s="23">
        <v>1</v>
      </c>
      <c r="I15" s="5">
        <v>10</v>
      </c>
      <c r="J15" s="5">
        <v>0</v>
      </c>
      <c r="K15" s="155">
        <f>SUM(G15:J15)</f>
        <v>12</v>
      </c>
      <c r="L15" s="23">
        <v>4</v>
      </c>
      <c r="M15" s="5">
        <v>8</v>
      </c>
      <c r="N15" s="5">
        <v>6</v>
      </c>
      <c r="O15" s="68">
        <v>0</v>
      </c>
      <c r="P15" s="77">
        <f>SUM(L15:O15)</f>
        <v>18</v>
      </c>
    </row>
    <row r="16" spans="1:16" ht="20.100000000000001" customHeight="1" x14ac:dyDescent="0.2">
      <c r="A16" s="152" t="s">
        <v>17</v>
      </c>
      <c r="B16" s="23">
        <f>44-1</f>
        <v>43</v>
      </c>
      <c r="C16" s="77">
        <v>19</v>
      </c>
      <c r="D16" s="77">
        <v>34</v>
      </c>
      <c r="E16" s="66">
        <v>138</v>
      </c>
      <c r="F16" s="151">
        <f>SUM(B16:E16)</f>
        <v>234</v>
      </c>
      <c r="G16" s="24">
        <v>19</v>
      </c>
      <c r="H16" s="23">
        <v>66</v>
      </c>
      <c r="I16" s="5">
        <v>172</v>
      </c>
      <c r="J16" s="5">
        <v>19</v>
      </c>
      <c r="K16" s="155">
        <f>SUM(G16:J16)</f>
        <v>276</v>
      </c>
      <c r="L16" s="23">
        <v>214</v>
      </c>
      <c r="M16" s="5">
        <v>91</v>
      </c>
      <c r="N16" s="5">
        <v>22</v>
      </c>
      <c r="O16" s="68">
        <v>9</v>
      </c>
      <c r="P16" s="77">
        <f>SUM(L16:O16)</f>
        <v>336</v>
      </c>
    </row>
    <row r="17" spans="1:18" ht="20.100000000000001" customHeight="1" x14ac:dyDescent="0.2">
      <c r="A17" s="152" t="s">
        <v>7</v>
      </c>
      <c r="B17" s="23">
        <f>SUM(B14:B16)</f>
        <v>47</v>
      </c>
      <c r="C17" s="23">
        <f>SUM(C14:C16)</f>
        <v>19</v>
      </c>
      <c r="D17" s="23">
        <f>SUM(D14:D16)</f>
        <v>57</v>
      </c>
      <c r="E17" s="23">
        <f>SUM(E14:E16)</f>
        <v>171</v>
      </c>
      <c r="F17" s="151">
        <f>SUM(B17:E17)</f>
        <v>294</v>
      </c>
      <c r="G17" s="24">
        <f>SUM(G14:G16)</f>
        <v>22</v>
      </c>
      <c r="H17" s="24">
        <f>SUM(H14:H16)</f>
        <v>68</v>
      </c>
      <c r="I17" s="21">
        <f>SUM(I14:I16)</f>
        <v>218</v>
      </c>
      <c r="J17" s="21">
        <f>SUM(J14:J16)</f>
        <v>19</v>
      </c>
      <c r="K17" s="151">
        <f>SUM(G17:J17)</f>
        <v>327</v>
      </c>
      <c r="L17" s="24">
        <f>SUM(L14:L16)</f>
        <v>240</v>
      </c>
      <c r="M17" s="21">
        <f>SUM(M14:M16)</f>
        <v>128</v>
      </c>
      <c r="N17" s="21">
        <f>SUM(N14:N16)</f>
        <v>32</v>
      </c>
      <c r="O17" s="24">
        <f>SUM(O14:O16)</f>
        <v>11</v>
      </c>
      <c r="P17" s="77">
        <f>SUM(L17:O17)</f>
        <v>411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9</v>
      </c>
      <c r="C21" s="151">
        <v>1</v>
      </c>
      <c r="D21" s="151">
        <v>0</v>
      </c>
      <c r="E21" s="151">
        <v>4</v>
      </c>
      <c r="F21" s="151">
        <f>SUM(B21:E21)</f>
        <v>14</v>
      </c>
      <c r="G21" s="151">
        <v>0</v>
      </c>
      <c r="H21" s="151">
        <v>3</v>
      </c>
      <c r="I21" s="151">
        <v>44</v>
      </c>
      <c r="J21" s="151">
        <v>26</v>
      </c>
      <c r="K21" s="151">
        <f>SUM(G21:J21)</f>
        <v>73</v>
      </c>
      <c r="L21" s="151">
        <v>13</v>
      </c>
      <c r="M21" s="151">
        <v>18</v>
      </c>
      <c r="N21" s="212">
        <v>18</v>
      </c>
      <c r="O21" s="151">
        <v>0</v>
      </c>
      <c r="P21" s="151">
        <f>SUM(L21:O21)</f>
        <v>49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1</v>
      </c>
      <c r="H22" s="151">
        <v>2</v>
      </c>
      <c r="I22" s="151">
        <v>8</v>
      </c>
      <c r="J22" s="151">
        <v>8</v>
      </c>
      <c r="K22" s="151">
        <f>SUM(G22:J22)</f>
        <v>19</v>
      </c>
      <c r="L22" s="151">
        <v>3</v>
      </c>
      <c r="M22" s="151">
        <v>7</v>
      </c>
      <c r="N22" s="213">
        <v>6</v>
      </c>
      <c r="O22" s="151">
        <v>0</v>
      </c>
      <c r="P22" s="151">
        <f>SUM(L22:O22)</f>
        <v>16</v>
      </c>
    </row>
    <row r="23" spans="1:18" ht="20.100000000000001" customHeight="1" x14ac:dyDescent="0.2">
      <c r="A23" s="153" t="s">
        <v>17</v>
      </c>
      <c r="B23" s="151">
        <v>58</v>
      </c>
      <c r="C23" s="151">
        <v>19</v>
      </c>
      <c r="D23" s="151">
        <v>17</v>
      </c>
      <c r="E23" s="151">
        <v>153</v>
      </c>
      <c r="F23" s="151">
        <f>SUM(B23:E23)</f>
        <v>247</v>
      </c>
      <c r="G23" s="151">
        <v>27</v>
      </c>
      <c r="H23" s="151">
        <v>59</v>
      </c>
      <c r="I23" s="151">
        <v>143</v>
      </c>
      <c r="J23" s="151">
        <v>63</v>
      </c>
      <c r="K23" s="198">
        <f>SUM(G23:J23)</f>
        <v>292</v>
      </c>
      <c r="L23" s="151">
        <v>143</v>
      </c>
      <c r="M23" s="151">
        <v>71</v>
      </c>
      <c r="N23" s="212">
        <v>54</v>
      </c>
      <c r="O23" s="151">
        <v>8</v>
      </c>
      <c r="P23" s="151">
        <f>SUM(L23:O23)</f>
        <v>276</v>
      </c>
    </row>
    <row r="24" spans="1:18" ht="20.100000000000001" customHeight="1" x14ac:dyDescent="0.2">
      <c r="A24" s="15" t="s">
        <v>7</v>
      </c>
      <c r="B24" s="148">
        <f>SUM(B21:B23)</f>
        <v>67</v>
      </c>
      <c r="C24" s="148">
        <f>SUM(C21:C23)</f>
        <v>20</v>
      </c>
      <c r="D24" s="148">
        <f>SUM(D21:D23)</f>
        <v>17</v>
      </c>
      <c r="E24" s="148">
        <f>SUM(E21:E23)</f>
        <v>158</v>
      </c>
      <c r="F24" s="148">
        <f>SUM(B24:E24)</f>
        <v>262</v>
      </c>
      <c r="G24" s="148">
        <f>SUM(G21:G23)</f>
        <v>28</v>
      </c>
      <c r="H24" s="148">
        <f>SUM(H21:H23)</f>
        <v>64</v>
      </c>
      <c r="I24" s="148">
        <f>SUM(I21:I23)</f>
        <v>195</v>
      </c>
      <c r="J24" s="148">
        <f>SUM(J21:J23)</f>
        <v>97</v>
      </c>
      <c r="K24" s="148">
        <f>SUM(G24:J24)</f>
        <v>384</v>
      </c>
      <c r="L24" s="148">
        <f>SUM(L21:L23)</f>
        <v>159</v>
      </c>
      <c r="M24" s="148">
        <f>SUM(M21:M23)</f>
        <v>96</v>
      </c>
      <c r="N24" s="148">
        <f>SUM(N21:N23)</f>
        <v>78</v>
      </c>
      <c r="O24" s="187">
        <f>SUM(O21:O23)</f>
        <v>8</v>
      </c>
      <c r="P24" s="148">
        <f>SUM(P21:P23)</f>
        <v>341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15</v>
      </c>
      <c r="L26" s="91"/>
      <c r="M26" s="92">
        <v>2</v>
      </c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169</v>
      </c>
      <c r="E27" s="95">
        <v>13</v>
      </c>
      <c r="F27" s="96">
        <v>4</v>
      </c>
      <c r="G27" s="96">
        <v>1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168</v>
      </c>
      <c r="E28" s="95">
        <v>10</v>
      </c>
      <c r="F28" s="99">
        <v>3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 t="s">
        <v>170</v>
      </c>
      <c r="E29" s="95">
        <v>6</v>
      </c>
      <c r="F29" s="99">
        <v>4</v>
      </c>
      <c r="G29" s="99">
        <v>1</v>
      </c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 t="s">
        <v>168</v>
      </c>
      <c r="E30" s="95">
        <v>0</v>
      </c>
      <c r="F30" s="99">
        <v>3</v>
      </c>
      <c r="G30" s="99">
        <v>1</v>
      </c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 t="s">
        <v>169</v>
      </c>
      <c r="E31" s="95">
        <v>2</v>
      </c>
      <c r="F31" s="99">
        <v>4</v>
      </c>
      <c r="G31" s="99">
        <v>1</v>
      </c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 t="s">
        <v>170</v>
      </c>
      <c r="E32" s="95">
        <v>0</v>
      </c>
      <c r="F32" s="99">
        <v>4</v>
      </c>
      <c r="G32" s="99">
        <v>1</v>
      </c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31</v>
      </c>
      <c r="F37" s="112">
        <f>SUM(F27:F36)</f>
        <v>22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104</v>
      </c>
      <c r="C6" s="153">
        <v>105</v>
      </c>
      <c r="D6" s="153">
        <v>42</v>
      </c>
      <c r="E6" s="153">
        <f>B6+C6+D6</f>
        <v>251</v>
      </c>
      <c r="F6" s="153">
        <v>16</v>
      </c>
      <c r="G6" s="153">
        <v>19</v>
      </c>
      <c r="H6" s="153">
        <v>0</v>
      </c>
      <c r="I6" s="153">
        <v>0</v>
      </c>
      <c r="J6" s="153">
        <f>SUM(G6:I6)</f>
        <v>19</v>
      </c>
      <c r="K6" s="153">
        <v>65</v>
      </c>
      <c r="L6" s="153">
        <v>143</v>
      </c>
      <c r="M6" s="151">
        <v>40</v>
      </c>
      <c r="N6" s="151">
        <f>SUM(K6:M6)</f>
        <v>248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9</v>
      </c>
      <c r="C7" s="153">
        <v>3</v>
      </c>
      <c r="D7" s="153">
        <v>2</v>
      </c>
      <c r="E7" s="153">
        <f>B7+C7+D7</f>
        <v>14</v>
      </c>
      <c r="F7" s="153">
        <v>1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8</v>
      </c>
      <c r="L7" s="153">
        <v>5</v>
      </c>
      <c r="M7" s="151">
        <v>1</v>
      </c>
      <c r="N7" s="148">
        <f>SUM(K7:M7)</f>
        <v>14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554</v>
      </c>
      <c r="C8" s="153">
        <v>438</v>
      </c>
      <c r="D8" s="153">
        <v>285</v>
      </c>
      <c r="E8" s="153">
        <f>B8+C8+D8</f>
        <v>1277</v>
      </c>
      <c r="F8" s="153">
        <v>79</v>
      </c>
      <c r="G8" s="153">
        <v>220</v>
      </c>
      <c r="H8" s="153">
        <v>2</v>
      </c>
      <c r="I8" s="153">
        <v>0</v>
      </c>
      <c r="J8" s="153">
        <f>SUM(G8:I8)</f>
        <v>222</v>
      </c>
      <c r="K8" s="153">
        <v>324</v>
      </c>
      <c r="L8" s="153">
        <v>650</v>
      </c>
      <c r="M8" s="120">
        <v>160</v>
      </c>
      <c r="N8" s="144">
        <f>SUM(K8:M8)</f>
        <v>1134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667</v>
      </c>
      <c r="C9" s="148">
        <f>SUM(C6:C8)</f>
        <v>546</v>
      </c>
      <c r="D9" s="148">
        <f>SUM(D6:D8)</f>
        <v>329</v>
      </c>
      <c r="E9" s="153">
        <f>B9+C9+D9</f>
        <v>1542</v>
      </c>
      <c r="F9" s="15">
        <f>SUM(F6:F8)</f>
        <v>96</v>
      </c>
      <c r="G9" s="15">
        <f>SUM(G6:G8)</f>
        <v>240</v>
      </c>
      <c r="H9" s="15">
        <f>SUM(H6:H8)</f>
        <v>2</v>
      </c>
      <c r="I9" s="15">
        <f>SUM(I6:I8)</f>
        <v>0</v>
      </c>
      <c r="J9" s="153">
        <f>SUM(G9:I9)</f>
        <v>242</v>
      </c>
      <c r="K9" s="15">
        <f>SUM(K6:K8)</f>
        <v>397</v>
      </c>
      <c r="L9" s="15">
        <f>SUM(L6:L8)</f>
        <v>798</v>
      </c>
      <c r="M9" s="15">
        <f>SUM(M6:M8)</f>
        <v>201</v>
      </c>
      <c r="N9" s="144">
        <f>SUM(N6:N8)</f>
        <v>1396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0" t="s">
        <v>119</v>
      </c>
      <c r="H13" s="249">
        <v>2020</v>
      </c>
      <c r="I13" s="249">
        <v>2021</v>
      </c>
      <c r="J13" s="249">
        <v>2022</v>
      </c>
      <c r="K13" s="151" t="s">
        <v>7</v>
      </c>
      <c r="L13" s="250" t="s">
        <v>119</v>
      </c>
      <c r="M13" s="249">
        <v>2020</v>
      </c>
      <c r="N13" s="249">
        <v>2021</v>
      </c>
      <c r="O13" s="24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33</v>
      </c>
      <c r="C14" s="77">
        <v>31</v>
      </c>
      <c r="D14" s="77">
        <v>29</v>
      </c>
      <c r="E14" s="65">
        <v>11</v>
      </c>
      <c r="F14" s="151">
        <f>SUM(B14:E14)</f>
        <v>104</v>
      </c>
      <c r="G14" s="21">
        <v>98</v>
      </c>
      <c r="H14" s="20">
        <v>4</v>
      </c>
      <c r="I14" s="5">
        <v>0</v>
      </c>
      <c r="J14" s="5">
        <v>3</v>
      </c>
      <c r="K14" s="155">
        <f>SUM(G14:J14)</f>
        <v>105</v>
      </c>
      <c r="L14" s="20">
        <v>38</v>
      </c>
      <c r="M14" s="5">
        <v>2</v>
      </c>
      <c r="N14" s="5">
        <v>2</v>
      </c>
      <c r="O14" s="67">
        <v>0</v>
      </c>
      <c r="P14" s="77">
        <f>SUM(L14:O14)</f>
        <v>42</v>
      </c>
    </row>
    <row r="15" spans="1:16" ht="20.100000000000001" customHeight="1" x14ac:dyDescent="0.2">
      <c r="A15" s="152" t="s">
        <v>16</v>
      </c>
      <c r="B15" s="23">
        <v>0</v>
      </c>
      <c r="C15" s="77">
        <v>2</v>
      </c>
      <c r="D15" s="77">
        <v>6</v>
      </c>
      <c r="E15" s="66">
        <v>1</v>
      </c>
      <c r="F15" s="151">
        <f>SUM(B15:E15)</f>
        <v>9</v>
      </c>
      <c r="G15" s="24">
        <v>3</v>
      </c>
      <c r="H15" s="23">
        <v>0</v>
      </c>
      <c r="I15" s="5">
        <v>0</v>
      </c>
      <c r="J15" s="5">
        <v>0</v>
      </c>
      <c r="K15" s="155">
        <f>SUM(G15:J15)</f>
        <v>3</v>
      </c>
      <c r="L15" s="23">
        <v>1</v>
      </c>
      <c r="M15" s="5">
        <v>1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176</v>
      </c>
      <c r="C16" s="77">
        <v>170</v>
      </c>
      <c r="D16" s="77">
        <v>116</v>
      </c>
      <c r="E16" s="66">
        <v>92</v>
      </c>
      <c r="F16" s="151">
        <f>SUM(B16:E16)</f>
        <v>554</v>
      </c>
      <c r="G16" s="24">
        <v>429</v>
      </c>
      <c r="H16" s="23">
        <v>4</v>
      </c>
      <c r="I16" s="5">
        <v>5</v>
      </c>
      <c r="J16" s="5">
        <v>0</v>
      </c>
      <c r="K16" s="155">
        <f>SUM(G16:J16)</f>
        <v>438</v>
      </c>
      <c r="L16" s="23">
        <v>279</v>
      </c>
      <c r="M16" s="5">
        <v>3</v>
      </c>
      <c r="N16" s="5">
        <v>1</v>
      </c>
      <c r="O16" s="68">
        <v>2</v>
      </c>
      <c r="P16" s="77">
        <f>SUM(L16:O16)</f>
        <v>285</v>
      </c>
    </row>
    <row r="17" spans="1:18" ht="20.100000000000001" customHeight="1" x14ac:dyDescent="0.2">
      <c r="A17" s="152" t="s">
        <v>7</v>
      </c>
      <c r="B17" s="23">
        <f>SUM(B14:B16)</f>
        <v>209</v>
      </c>
      <c r="C17" s="23">
        <f>SUM(C14:C16)</f>
        <v>203</v>
      </c>
      <c r="D17" s="23">
        <f>SUM(D14:D16)</f>
        <v>151</v>
      </c>
      <c r="E17" s="23">
        <f>SUM(E14:E16)</f>
        <v>104</v>
      </c>
      <c r="F17" s="151">
        <f>SUM(B17:E17)</f>
        <v>667</v>
      </c>
      <c r="G17" s="24">
        <f>SUM(G14:G16)</f>
        <v>530</v>
      </c>
      <c r="H17" s="24">
        <f>SUM(H14:H16)</f>
        <v>8</v>
      </c>
      <c r="I17" s="21">
        <f>SUM(I14:I16)</f>
        <v>5</v>
      </c>
      <c r="J17" s="21">
        <f>SUM(J14:J16)</f>
        <v>3</v>
      </c>
      <c r="K17" s="151">
        <f>SUM(G17:J17)</f>
        <v>546</v>
      </c>
      <c r="L17" s="24">
        <f>SUM(L14:L16)</f>
        <v>318</v>
      </c>
      <c r="M17" s="21">
        <f>SUM(M14:M16)</f>
        <v>6</v>
      </c>
      <c r="N17" s="21">
        <f>SUM(N14:N16)</f>
        <v>3</v>
      </c>
      <c r="O17" s="24">
        <f>SUM(O14:O16)</f>
        <v>2</v>
      </c>
      <c r="P17" s="77">
        <f>SUM(L17:O17)</f>
        <v>329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12</v>
      </c>
      <c r="C21" s="151">
        <v>4</v>
      </c>
      <c r="D21" s="151">
        <v>29</v>
      </c>
      <c r="E21" s="151">
        <v>20</v>
      </c>
      <c r="F21" s="151">
        <f>SUM(B21:E21)</f>
        <v>65</v>
      </c>
      <c r="G21" s="151">
        <v>111</v>
      </c>
      <c r="H21" s="151">
        <v>30</v>
      </c>
      <c r="I21" s="151">
        <v>0</v>
      </c>
      <c r="J21" s="151">
        <v>2</v>
      </c>
      <c r="K21" s="151">
        <f>SUM(G21:J21)</f>
        <v>143</v>
      </c>
      <c r="L21" s="151">
        <v>34</v>
      </c>
      <c r="M21" s="151">
        <v>3</v>
      </c>
      <c r="N21" s="151">
        <v>2</v>
      </c>
      <c r="O21" s="151">
        <v>1</v>
      </c>
      <c r="P21" s="151">
        <f>SUM(L21:O21)</f>
        <v>40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6</v>
      </c>
      <c r="E22" s="151">
        <v>2</v>
      </c>
      <c r="F22" s="151">
        <f>SUM(B22:E22)</f>
        <v>8</v>
      </c>
      <c r="G22" s="151">
        <v>3</v>
      </c>
      <c r="H22" s="151">
        <v>2</v>
      </c>
      <c r="I22" s="151">
        <v>0</v>
      </c>
      <c r="J22" s="151">
        <v>0</v>
      </c>
      <c r="K22" s="151">
        <f>SUM(G22:J22)</f>
        <v>5</v>
      </c>
      <c r="L22" s="151">
        <v>0</v>
      </c>
      <c r="M22" s="151">
        <v>1</v>
      </c>
      <c r="N22" s="181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37</v>
      </c>
      <c r="C23" s="151">
        <v>47</v>
      </c>
      <c r="D23" s="151">
        <v>115</v>
      </c>
      <c r="E23" s="151">
        <v>125</v>
      </c>
      <c r="F23" s="151">
        <f>SUM(B23:E23)</f>
        <v>324</v>
      </c>
      <c r="G23" s="151">
        <v>519</v>
      </c>
      <c r="H23" s="151">
        <v>127</v>
      </c>
      <c r="I23" s="151">
        <v>4</v>
      </c>
      <c r="J23" s="151">
        <v>0</v>
      </c>
      <c r="K23" s="151">
        <f>SUM(G23:J23)</f>
        <v>650</v>
      </c>
      <c r="L23" s="151">
        <v>155</v>
      </c>
      <c r="M23" s="151">
        <v>2</v>
      </c>
      <c r="N23" s="151">
        <v>3</v>
      </c>
      <c r="O23" s="151">
        <v>0</v>
      </c>
      <c r="P23" s="151">
        <f>SUM(L23:O23)</f>
        <v>160</v>
      </c>
    </row>
    <row r="24" spans="1:18" ht="20.100000000000001" customHeight="1" x14ac:dyDescent="0.2">
      <c r="A24" s="15" t="s">
        <v>7</v>
      </c>
      <c r="B24" s="148">
        <f>SUM(B21:B23)</f>
        <v>49</v>
      </c>
      <c r="C24" s="148">
        <f>SUM(C21:C23)</f>
        <v>51</v>
      </c>
      <c r="D24" s="148">
        <f>SUM(D21:D23)</f>
        <v>150</v>
      </c>
      <c r="E24" s="148">
        <f>SUM(E21:E23)</f>
        <v>147</v>
      </c>
      <c r="F24" s="148">
        <f>SUM(B24:E24)</f>
        <v>397</v>
      </c>
      <c r="G24" s="148">
        <f>SUM(G21:G23)</f>
        <v>633</v>
      </c>
      <c r="H24" s="148">
        <f>SUM(H21:H23)</f>
        <v>159</v>
      </c>
      <c r="I24" s="148">
        <f>SUM(I21:I23)</f>
        <v>4</v>
      </c>
      <c r="J24" s="148">
        <f>SUM(J21:J23)</f>
        <v>2</v>
      </c>
      <c r="K24" s="148">
        <f>SUM(G24:J24)</f>
        <v>798</v>
      </c>
      <c r="L24" s="148">
        <f>SUM(L21:L23)</f>
        <v>189</v>
      </c>
      <c r="M24" s="148">
        <f>SUM(M21:M23)</f>
        <v>6</v>
      </c>
      <c r="N24" s="148">
        <f>SUM(N21:N23)</f>
        <v>5</v>
      </c>
      <c r="O24" s="187">
        <f>SUM(O21:O23)</f>
        <v>1</v>
      </c>
      <c r="P24" s="148">
        <f>SUM(P21:P23)</f>
        <v>201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171</v>
      </c>
      <c r="E27" s="95">
        <v>20</v>
      </c>
      <c r="F27" s="96">
        <v>10</v>
      </c>
      <c r="G27" s="96">
        <v>4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20</v>
      </c>
      <c r="F37" s="112">
        <f>SUM(F27:F36)</f>
        <v>10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117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16</v>
      </c>
      <c r="C6" s="153">
        <v>12</v>
      </c>
      <c r="D6" s="153">
        <v>19</v>
      </c>
      <c r="E6" s="153">
        <f>B6+C6+D6</f>
        <v>47</v>
      </c>
      <c r="F6" s="153">
        <v>5</v>
      </c>
      <c r="G6" s="153">
        <v>14</v>
      </c>
      <c r="H6" s="153">
        <v>0</v>
      </c>
      <c r="I6" s="153">
        <v>0</v>
      </c>
      <c r="J6" s="153">
        <f>SUM(G6:I6)</f>
        <v>14</v>
      </c>
      <c r="K6" s="153">
        <v>18</v>
      </c>
      <c r="L6" s="153">
        <v>12</v>
      </c>
      <c r="M6" s="151">
        <v>8</v>
      </c>
      <c r="N6" s="151">
        <f>SUM(K6:M6)</f>
        <v>38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3</v>
      </c>
      <c r="D7" s="153">
        <v>0</v>
      </c>
      <c r="E7" s="153">
        <f>B7+C7+D7</f>
        <v>3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3</v>
      </c>
      <c r="M7" s="151">
        <v>0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278-2</f>
        <v>276</v>
      </c>
      <c r="C8" s="153">
        <v>275</v>
      </c>
      <c r="D8" s="153">
        <v>365</v>
      </c>
      <c r="E8" s="153">
        <f>B8+C8+D8</f>
        <v>916</v>
      </c>
      <c r="F8" s="153">
        <v>103</v>
      </c>
      <c r="G8" s="153">
        <v>166</v>
      </c>
      <c r="H8" s="153">
        <v>0</v>
      </c>
      <c r="I8" s="153">
        <v>2</v>
      </c>
      <c r="J8" s="153">
        <f>SUM(G8:I8)</f>
        <v>168</v>
      </c>
      <c r="K8" s="153">
        <v>296</v>
      </c>
      <c r="L8" s="153">
        <v>292</v>
      </c>
      <c r="M8" s="120">
        <v>263</v>
      </c>
      <c r="N8" s="144">
        <f>SUM(K8:M8)</f>
        <v>851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292</v>
      </c>
      <c r="C9" s="148">
        <f>SUM(C6:C8)</f>
        <v>290</v>
      </c>
      <c r="D9" s="148">
        <f>SUM(D6:D8)</f>
        <v>384</v>
      </c>
      <c r="E9" s="153">
        <f>B9+C9+D9</f>
        <v>966</v>
      </c>
      <c r="F9" s="15">
        <f>SUM(F6:F8)</f>
        <v>108</v>
      </c>
      <c r="G9" s="15">
        <f>SUM(G6:G8)</f>
        <v>180</v>
      </c>
      <c r="H9" s="15">
        <f>SUM(H6:H8)</f>
        <v>0</v>
      </c>
      <c r="I9" s="15">
        <f>SUM(I6:I8)</f>
        <v>2</v>
      </c>
      <c r="J9" s="153">
        <f>SUM(G9:I9)</f>
        <v>182</v>
      </c>
      <c r="K9" s="15">
        <f>SUM(K6:K8)</f>
        <v>314</v>
      </c>
      <c r="L9" s="15">
        <f>SUM(L6:L8)</f>
        <v>307</v>
      </c>
      <c r="M9" s="15">
        <f>SUM(M6:M8)</f>
        <v>271</v>
      </c>
      <c r="N9" s="144">
        <f>SUM(N6:N8)</f>
        <v>892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3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3" t="s">
        <v>119</v>
      </c>
      <c r="H13" s="252">
        <v>2020</v>
      </c>
      <c r="I13" s="252">
        <v>2021</v>
      </c>
      <c r="J13" s="252">
        <v>2022</v>
      </c>
      <c r="K13" s="151" t="s">
        <v>7</v>
      </c>
      <c r="L13" s="253" t="s">
        <v>119</v>
      </c>
      <c r="M13" s="252">
        <v>2020</v>
      </c>
      <c r="N13" s="252">
        <v>2021</v>
      </c>
      <c r="O13" s="252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7</v>
      </c>
      <c r="C14" s="77">
        <v>2</v>
      </c>
      <c r="D14" s="77">
        <v>5</v>
      </c>
      <c r="E14" s="65">
        <v>2</v>
      </c>
      <c r="F14" s="151">
        <f>SUM(B14:E14)</f>
        <v>16</v>
      </c>
      <c r="G14" s="21">
        <v>3</v>
      </c>
      <c r="H14" s="20">
        <v>3</v>
      </c>
      <c r="I14" s="5">
        <v>6</v>
      </c>
      <c r="J14" s="5">
        <v>0</v>
      </c>
      <c r="K14" s="155">
        <f>SUM(G14:J14)</f>
        <v>12</v>
      </c>
      <c r="L14" s="20">
        <v>15</v>
      </c>
      <c r="M14" s="5">
        <v>3</v>
      </c>
      <c r="N14" s="5">
        <v>1</v>
      </c>
      <c r="O14" s="67">
        <v>0</v>
      </c>
      <c r="P14" s="77">
        <f>SUM(L14:O14)</f>
        <v>19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2</v>
      </c>
      <c r="H15" s="23">
        <v>1</v>
      </c>
      <c r="I15" s="5">
        <v>0</v>
      </c>
      <c r="J15" s="5">
        <v>0</v>
      </c>
      <c r="K15" s="155">
        <f>SUM(G15:J15)</f>
        <v>3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f>107-2</f>
        <v>105</v>
      </c>
      <c r="C16" s="77">
        <v>57</v>
      </c>
      <c r="D16" s="77">
        <v>67</v>
      </c>
      <c r="E16" s="66">
        <v>47</v>
      </c>
      <c r="F16" s="151">
        <f>SUM(B16:E16)</f>
        <v>276</v>
      </c>
      <c r="G16" s="24">
        <v>174</v>
      </c>
      <c r="H16" s="23">
        <v>60</v>
      </c>
      <c r="I16" s="5">
        <v>34</v>
      </c>
      <c r="J16" s="5">
        <v>7</v>
      </c>
      <c r="K16" s="155">
        <f>SUM(G16:J16)</f>
        <v>275</v>
      </c>
      <c r="L16" s="23">
        <v>329</v>
      </c>
      <c r="M16" s="5">
        <v>10</v>
      </c>
      <c r="N16" s="5">
        <v>2</v>
      </c>
      <c r="O16" s="68">
        <v>24</v>
      </c>
      <c r="P16" s="77">
        <f>SUM(L16:O16)</f>
        <v>365</v>
      </c>
    </row>
    <row r="17" spans="1:18" ht="20.100000000000001" customHeight="1" x14ac:dyDescent="0.2">
      <c r="A17" s="152" t="s">
        <v>7</v>
      </c>
      <c r="B17" s="23">
        <f>SUM(B14:B16)</f>
        <v>112</v>
      </c>
      <c r="C17" s="23">
        <f>SUM(C14:C16)</f>
        <v>59</v>
      </c>
      <c r="D17" s="23">
        <f>SUM(D14:D16)</f>
        <v>72</v>
      </c>
      <c r="E17" s="23">
        <f>SUM(E14:E16)</f>
        <v>49</v>
      </c>
      <c r="F17" s="151">
        <f>SUM(B17:E17)</f>
        <v>292</v>
      </c>
      <c r="G17" s="24">
        <f>SUM(G14:G16)</f>
        <v>179</v>
      </c>
      <c r="H17" s="24">
        <f>SUM(H14:H16)</f>
        <v>64</v>
      </c>
      <c r="I17" s="21">
        <f>SUM(I14:I16)</f>
        <v>40</v>
      </c>
      <c r="J17" s="21">
        <f>SUM(J14:J16)</f>
        <v>7</v>
      </c>
      <c r="K17" s="151">
        <f>SUM(G17:J17)</f>
        <v>290</v>
      </c>
      <c r="L17" s="24">
        <f>SUM(L14:L16)</f>
        <v>344</v>
      </c>
      <c r="M17" s="21">
        <f>SUM(M14:M16)</f>
        <v>13</v>
      </c>
      <c r="N17" s="21">
        <f>SUM(N14:N16)</f>
        <v>3</v>
      </c>
      <c r="O17" s="24">
        <f>SUM(O14:O16)</f>
        <v>24</v>
      </c>
      <c r="P17" s="77">
        <f>SUM(L17:O17)</f>
        <v>384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2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2" t="s">
        <v>119</v>
      </c>
      <c r="H20" s="201">
        <v>2020</v>
      </c>
      <c r="I20" s="201">
        <v>2021</v>
      </c>
      <c r="J20" s="201">
        <v>2022</v>
      </c>
      <c r="K20" s="151" t="s">
        <v>7</v>
      </c>
      <c r="L20" s="202" t="s">
        <v>119</v>
      </c>
      <c r="M20" s="201">
        <v>2020</v>
      </c>
      <c r="N20" s="201">
        <v>2021</v>
      </c>
      <c r="O20" s="201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5</v>
      </c>
      <c r="C21" s="151">
        <v>2</v>
      </c>
      <c r="D21" s="151">
        <v>5</v>
      </c>
      <c r="E21" s="151">
        <v>6</v>
      </c>
      <c r="F21" s="151">
        <f>SUM(B21:E21)</f>
        <v>18</v>
      </c>
      <c r="G21" s="151">
        <v>5</v>
      </c>
      <c r="H21" s="151">
        <v>1</v>
      </c>
      <c r="I21" s="151">
        <v>6</v>
      </c>
      <c r="J21" s="151">
        <v>0</v>
      </c>
      <c r="K21" s="151">
        <f>SUM(G21:J21)</f>
        <v>12</v>
      </c>
      <c r="L21" s="151">
        <v>4</v>
      </c>
      <c r="M21" s="151">
        <v>4</v>
      </c>
      <c r="N21" s="151">
        <v>0</v>
      </c>
      <c r="O21" s="151">
        <v>0</v>
      </c>
      <c r="P21" s="151">
        <f>SUM(L21:O21)</f>
        <v>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2</v>
      </c>
      <c r="H22" s="151">
        <v>1</v>
      </c>
      <c r="I22" s="151">
        <v>0</v>
      </c>
      <c r="J22" s="151">
        <v>0</v>
      </c>
      <c r="K22" s="151">
        <f>SUM(G22:J22)</f>
        <v>3</v>
      </c>
      <c r="L22" s="151">
        <v>0</v>
      </c>
      <c r="M22" s="151">
        <v>0</v>
      </c>
      <c r="N22" s="181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83</v>
      </c>
      <c r="C23" s="151">
        <v>56</v>
      </c>
      <c r="D23" s="151">
        <v>67</v>
      </c>
      <c r="E23" s="151">
        <v>90</v>
      </c>
      <c r="F23" s="151">
        <f>SUM(B23:E23)</f>
        <v>296</v>
      </c>
      <c r="G23" s="151">
        <v>209</v>
      </c>
      <c r="H23" s="151">
        <v>51</v>
      </c>
      <c r="I23" s="151">
        <v>25</v>
      </c>
      <c r="J23" s="151">
        <v>7</v>
      </c>
      <c r="K23" s="151">
        <f>SUM(G23:J23)</f>
        <v>292</v>
      </c>
      <c r="L23" s="151">
        <v>227</v>
      </c>
      <c r="M23" s="151">
        <v>18</v>
      </c>
      <c r="N23" s="151">
        <v>11</v>
      </c>
      <c r="O23" s="151">
        <v>7</v>
      </c>
      <c r="P23" s="151">
        <f>SUM(L23:O23)</f>
        <v>263</v>
      </c>
    </row>
    <row r="24" spans="1:18" ht="20.100000000000001" customHeight="1" x14ac:dyDescent="0.2">
      <c r="A24" s="15" t="s">
        <v>7</v>
      </c>
      <c r="B24" s="148">
        <f>SUM(B21:B23)</f>
        <v>88</v>
      </c>
      <c r="C24" s="148">
        <f>SUM(C21:C23)</f>
        <v>58</v>
      </c>
      <c r="D24" s="148">
        <f>SUM(D21:D23)</f>
        <v>72</v>
      </c>
      <c r="E24" s="148">
        <f>SUM(E21:E23)</f>
        <v>96</v>
      </c>
      <c r="F24" s="148">
        <f>SUM(B24:E24)</f>
        <v>314</v>
      </c>
      <c r="G24" s="148">
        <f>SUM(G21:G23)</f>
        <v>216</v>
      </c>
      <c r="H24" s="148">
        <f>SUM(H21:H23)</f>
        <v>53</v>
      </c>
      <c r="I24" s="148">
        <f>SUM(I21:I23)</f>
        <v>31</v>
      </c>
      <c r="J24" s="148">
        <f>SUM(J21:J23)</f>
        <v>7</v>
      </c>
      <c r="K24" s="148">
        <f>SUM(G24:J24)</f>
        <v>307</v>
      </c>
      <c r="L24" s="148">
        <f>SUM(L21:L23)</f>
        <v>231</v>
      </c>
      <c r="M24" s="148">
        <f>SUM(M21:M23)</f>
        <v>22</v>
      </c>
      <c r="N24" s="148">
        <f>SUM(N21:N23)</f>
        <v>11</v>
      </c>
      <c r="O24" s="187">
        <f>SUM(O21:O23)</f>
        <v>7</v>
      </c>
      <c r="P24" s="148">
        <f>SUM(P21:P23)</f>
        <v>271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>
        <v>10</v>
      </c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172</v>
      </c>
      <c r="E27" s="95">
        <v>14</v>
      </c>
      <c r="F27" s="96">
        <v>3</v>
      </c>
      <c r="G27" s="96">
        <v>4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14</v>
      </c>
      <c r="F37" s="112">
        <f>SUM(F27:F36)</f>
        <v>3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29</v>
      </c>
      <c r="C6" s="153">
        <v>22</v>
      </c>
      <c r="D6" s="153">
        <v>16</v>
      </c>
      <c r="E6" s="153">
        <f>B6+C6+D6</f>
        <v>67</v>
      </c>
      <c r="F6" s="153">
        <v>8</v>
      </c>
      <c r="G6" s="153">
        <v>5</v>
      </c>
      <c r="H6" s="153">
        <v>0</v>
      </c>
      <c r="I6" s="153">
        <v>0</v>
      </c>
      <c r="J6" s="153">
        <f>SUM(G6:I6)</f>
        <v>5</v>
      </c>
      <c r="K6" s="153">
        <v>29</v>
      </c>
      <c r="L6" s="153">
        <v>24</v>
      </c>
      <c r="M6" s="151">
        <v>17</v>
      </c>
      <c r="N6" s="151">
        <f>SUM(K6:M6)</f>
        <v>70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8</v>
      </c>
      <c r="C7" s="153">
        <v>8</v>
      </c>
      <c r="D7" s="153">
        <v>3</v>
      </c>
      <c r="E7" s="153">
        <f>B7+C7+D7</f>
        <v>19</v>
      </c>
      <c r="F7" s="153">
        <v>0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4</v>
      </c>
      <c r="L7" s="153">
        <v>11</v>
      </c>
      <c r="M7" s="151">
        <v>2</v>
      </c>
      <c r="N7" s="148">
        <f>SUM(K7:M7)</f>
        <v>17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237</v>
      </c>
      <c r="C8" s="153">
        <v>225</v>
      </c>
      <c r="D8" s="153">
        <v>303</v>
      </c>
      <c r="E8" s="153">
        <f>B8+C8+D8</f>
        <v>765</v>
      </c>
      <c r="F8" s="153">
        <v>69</v>
      </c>
      <c r="G8" s="153">
        <v>113</v>
      </c>
      <c r="H8" s="153">
        <v>4</v>
      </c>
      <c r="I8" s="153">
        <v>0</v>
      </c>
      <c r="J8" s="153">
        <f>SUM(G8:I8)</f>
        <v>117</v>
      </c>
      <c r="K8" s="153">
        <v>176</v>
      </c>
      <c r="L8" s="153">
        <v>302</v>
      </c>
      <c r="M8" s="120">
        <v>239</v>
      </c>
      <c r="N8" s="144">
        <f>SUM(K8:M8)</f>
        <v>717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274</v>
      </c>
      <c r="C9" s="148">
        <f>SUM(C6:C8)</f>
        <v>255</v>
      </c>
      <c r="D9" s="148">
        <f>SUM(D6:D8)</f>
        <v>322</v>
      </c>
      <c r="E9" s="153">
        <f>B9+C9+D9</f>
        <v>851</v>
      </c>
      <c r="F9" s="15">
        <f>SUM(F6:F8)</f>
        <v>77</v>
      </c>
      <c r="G9" s="15">
        <f>SUM(G6:G8)</f>
        <v>120</v>
      </c>
      <c r="H9" s="15">
        <f>SUM(H6:H8)</f>
        <v>4</v>
      </c>
      <c r="I9" s="15">
        <f>SUM(I6:I8)</f>
        <v>0</v>
      </c>
      <c r="J9" s="153">
        <f>SUM(G9:I9)</f>
        <v>124</v>
      </c>
      <c r="K9" s="15">
        <f>SUM(K6:K8)</f>
        <v>209</v>
      </c>
      <c r="L9" s="15">
        <f>SUM(L6:L8)</f>
        <v>337</v>
      </c>
      <c r="M9" s="15">
        <f>SUM(M6:M8)</f>
        <v>258</v>
      </c>
      <c r="N9" s="144">
        <f>SUM(N6:N8)</f>
        <v>804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3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3" t="s">
        <v>119</v>
      </c>
      <c r="H13" s="252">
        <v>2020</v>
      </c>
      <c r="I13" s="252">
        <v>2021</v>
      </c>
      <c r="J13" s="252">
        <v>2022</v>
      </c>
      <c r="K13" s="151" t="s">
        <v>7</v>
      </c>
      <c r="L13" s="253" t="s">
        <v>119</v>
      </c>
      <c r="M13" s="252">
        <v>2020</v>
      </c>
      <c r="N13" s="252">
        <v>2021</v>
      </c>
      <c r="O13" s="252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0</v>
      </c>
      <c r="D14" s="77">
        <v>17</v>
      </c>
      <c r="E14" s="65">
        <v>12</v>
      </c>
      <c r="F14" s="151">
        <f>SUM(B14:E14)</f>
        <v>29</v>
      </c>
      <c r="G14" s="21">
        <v>12</v>
      </c>
      <c r="H14" s="20">
        <v>10</v>
      </c>
      <c r="I14" s="5">
        <v>0</v>
      </c>
      <c r="J14" s="5">
        <v>0</v>
      </c>
      <c r="K14" s="155">
        <f>SUM(G14:J14)</f>
        <v>22</v>
      </c>
      <c r="L14" s="20">
        <v>15</v>
      </c>
      <c r="M14" s="5">
        <v>1</v>
      </c>
      <c r="N14" s="5">
        <v>0</v>
      </c>
      <c r="O14" s="67">
        <v>0</v>
      </c>
      <c r="P14" s="77">
        <f>SUM(L14:O14)</f>
        <v>16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6</v>
      </c>
      <c r="E15" s="66">
        <v>2</v>
      </c>
      <c r="F15" s="151">
        <f>SUM(B15:E15)</f>
        <v>8</v>
      </c>
      <c r="G15" s="24">
        <v>2</v>
      </c>
      <c r="H15" s="23">
        <v>6</v>
      </c>
      <c r="I15" s="5">
        <v>0</v>
      </c>
      <c r="J15" s="5">
        <v>0</v>
      </c>
      <c r="K15" s="155">
        <f>SUM(G15:J15)</f>
        <v>8</v>
      </c>
      <c r="L15" s="23">
        <v>3</v>
      </c>
      <c r="M15" s="5">
        <v>0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12</v>
      </c>
      <c r="C16" s="77">
        <v>11</v>
      </c>
      <c r="D16" s="77">
        <v>149</v>
      </c>
      <c r="E16" s="66">
        <v>65</v>
      </c>
      <c r="F16" s="151">
        <f>SUM(B16:E16)</f>
        <v>237</v>
      </c>
      <c r="G16" s="24">
        <v>108</v>
      </c>
      <c r="H16" s="23">
        <v>116</v>
      </c>
      <c r="I16" s="5">
        <v>0</v>
      </c>
      <c r="J16" s="5">
        <v>1</v>
      </c>
      <c r="K16" s="155">
        <f>SUM(G16:J16)</f>
        <v>225</v>
      </c>
      <c r="L16" s="23">
        <v>272</v>
      </c>
      <c r="M16" s="5">
        <v>20</v>
      </c>
      <c r="N16" s="5">
        <v>2</v>
      </c>
      <c r="O16" s="68">
        <v>9</v>
      </c>
      <c r="P16" s="77">
        <f>SUM(L16:O16)</f>
        <v>303</v>
      </c>
    </row>
    <row r="17" spans="1:18" ht="20.100000000000001" customHeight="1" x14ac:dyDescent="0.2">
      <c r="A17" s="152" t="s">
        <v>7</v>
      </c>
      <c r="B17" s="23">
        <f>SUM(B14:B16)</f>
        <v>12</v>
      </c>
      <c r="C17" s="23">
        <f>SUM(C14:C16)</f>
        <v>11</v>
      </c>
      <c r="D17" s="23">
        <f>SUM(D14:D16)</f>
        <v>172</v>
      </c>
      <c r="E17" s="23">
        <f>SUM(E14:E16)</f>
        <v>79</v>
      </c>
      <c r="F17" s="151">
        <f>SUM(B17:E17)</f>
        <v>274</v>
      </c>
      <c r="G17" s="24">
        <f>SUM(G14:G16)</f>
        <v>122</v>
      </c>
      <c r="H17" s="24">
        <f>SUM(H14:H16)</f>
        <v>132</v>
      </c>
      <c r="I17" s="21">
        <f>SUM(I14:I16)</f>
        <v>0</v>
      </c>
      <c r="J17" s="21">
        <f>SUM(J14:J16)</f>
        <v>1</v>
      </c>
      <c r="K17" s="151">
        <f>SUM(G17:J17)</f>
        <v>255</v>
      </c>
      <c r="L17" s="24">
        <f>SUM(L14:L16)</f>
        <v>290</v>
      </c>
      <c r="M17" s="21">
        <f>SUM(M14:M16)</f>
        <v>21</v>
      </c>
      <c r="N17" s="21">
        <f>SUM(N14:N16)</f>
        <v>2</v>
      </c>
      <c r="O17" s="24">
        <f>SUM(O14:O16)</f>
        <v>9</v>
      </c>
      <c r="P17" s="77">
        <f>SUM(L17:O17)</f>
        <v>322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4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4" t="s">
        <v>119</v>
      </c>
      <c r="H20" s="203">
        <v>2020</v>
      </c>
      <c r="I20" s="203">
        <v>2021</v>
      </c>
      <c r="J20" s="203">
        <v>2022</v>
      </c>
      <c r="K20" s="151" t="s">
        <v>7</v>
      </c>
      <c r="L20" s="204" t="s">
        <v>119</v>
      </c>
      <c r="M20" s="203">
        <v>2020</v>
      </c>
      <c r="N20" s="203">
        <v>2021</v>
      </c>
      <c r="O20" s="203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0</v>
      </c>
      <c r="D21" s="151">
        <v>10</v>
      </c>
      <c r="E21" s="151">
        <v>18</v>
      </c>
      <c r="F21" s="151">
        <f>SUM(B21:E21)</f>
        <v>29</v>
      </c>
      <c r="G21" s="151">
        <v>9</v>
      </c>
      <c r="H21" s="151">
        <v>7</v>
      </c>
      <c r="I21" s="151">
        <v>7</v>
      </c>
      <c r="J21" s="151">
        <v>1</v>
      </c>
      <c r="K21" s="151">
        <f>SUM(G21:J21)</f>
        <v>24</v>
      </c>
      <c r="L21" s="151">
        <v>13</v>
      </c>
      <c r="M21" s="151">
        <v>4</v>
      </c>
      <c r="N21" s="151">
        <v>0</v>
      </c>
      <c r="O21" s="151">
        <v>0</v>
      </c>
      <c r="P21" s="151">
        <f>SUM(L21:O21)</f>
        <v>17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2</v>
      </c>
      <c r="E22" s="151">
        <v>2</v>
      </c>
      <c r="F22" s="151">
        <f>SUM(B22:E22)</f>
        <v>4</v>
      </c>
      <c r="G22" s="151">
        <v>2</v>
      </c>
      <c r="H22" s="151">
        <v>5</v>
      </c>
      <c r="I22" s="151">
        <v>4</v>
      </c>
      <c r="J22" s="151">
        <v>0</v>
      </c>
      <c r="K22" s="151">
        <f>SUM(G22:J22)</f>
        <v>11</v>
      </c>
      <c r="L22" s="151">
        <v>1</v>
      </c>
      <c r="M22" s="151">
        <v>1</v>
      </c>
      <c r="N22" s="181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17</v>
      </c>
      <c r="C23" s="151">
        <v>3</v>
      </c>
      <c r="D23" s="151">
        <v>47</v>
      </c>
      <c r="E23" s="151">
        <v>109</v>
      </c>
      <c r="F23" s="151">
        <f>SUM(B23:E23)</f>
        <v>176</v>
      </c>
      <c r="G23" s="151">
        <v>91</v>
      </c>
      <c r="H23" s="151">
        <v>105</v>
      </c>
      <c r="I23" s="151">
        <v>102</v>
      </c>
      <c r="J23" s="151">
        <v>4</v>
      </c>
      <c r="K23" s="151">
        <f>SUM(G23:J23)</f>
        <v>302</v>
      </c>
      <c r="L23" s="151">
        <v>199</v>
      </c>
      <c r="M23" s="151">
        <v>30</v>
      </c>
      <c r="N23" s="151">
        <v>2</v>
      </c>
      <c r="O23" s="151">
        <v>8</v>
      </c>
      <c r="P23" s="151">
        <f>SUM(L23:O23)</f>
        <v>239</v>
      </c>
    </row>
    <row r="24" spans="1:18" ht="20.100000000000001" customHeight="1" x14ac:dyDescent="0.2">
      <c r="A24" s="15" t="s">
        <v>7</v>
      </c>
      <c r="B24" s="148">
        <f>SUM(B21:B23)</f>
        <v>18</v>
      </c>
      <c r="C24" s="148">
        <f>SUM(C21:C23)</f>
        <v>3</v>
      </c>
      <c r="D24" s="148">
        <f>SUM(D21:D23)</f>
        <v>59</v>
      </c>
      <c r="E24" s="148">
        <f>SUM(E21:E23)</f>
        <v>129</v>
      </c>
      <c r="F24" s="148">
        <f>SUM(B24:E24)</f>
        <v>209</v>
      </c>
      <c r="G24" s="148">
        <f>SUM(G21:G23)</f>
        <v>102</v>
      </c>
      <c r="H24" s="148">
        <f>SUM(H21:H23)</f>
        <v>117</v>
      </c>
      <c r="I24" s="148">
        <f>SUM(I21:I23)</f>
        <v>113</v>
      </c>
      <c r="J24" s="148">
        <f>SUM(J21:J23)</f>
        <v>5</v>
      </c>
      <c r="K24" s="148">
        <f>SUM(G24:J24)</f>
        <v>337</v>
      </c>
      <c r="L24" s="148">
        <f>SUM(L21:L23)</f>
        <v>213</v>
      </c>
      <c r="M24" s="148">
        <f>SUM(M21:M23)</f>
        <v>35</v>
      </c>
      <c r="N24" s="148">
        <f>SUM(N21:N23)</f>
        <v>2</v>
      </c>
      <c r="O24" s="187">
        <f>SUM(O21:O23)</f>
        <v>8</v>
      </c>
      <c r="P24" s="148">
        <f>SUM(P21:P23)</f>
        <v>258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114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15</v>
      </c>
      <c r="C6" s="153">
        <v>18</v>
      </c>
      <c r="D6" s="153">
        <v>21</v>
      </c>
      <c r="E6" s="153">
        <f>B6+C6+D6</f>
        <v>54</v>
      </c>
      <c r="F6" s="153">
        <v>10</v>
      </c>
      <c r="G6" s="153">
        <v>4</v>
      </c>
      <c r="H6" s="153">
        <v>1</v>
      </c>
      <c r="I6" s="153">
        <v>0</v>
      </c>
      <c r="J6" s="153">
        <f>SUM(G6:I6)</f>
        <v>5</v>
      </c>
      <c r="K6" s="153">
        <v>25</v>
      </c>
      <c r="L6" s="153">
        <v>10</v>
      </c>
      <c r="M6" s="151">
        <v>24</v>
      </c>
      <c r="N6" s="151">
        <f>SUM(K6:M6)</f>
        <v>59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</v>
      </c>
      <c r="D7" s="153">
        <v>1</v>
      </c>
      <c r="E7" s="153">
        <f>B7+C7+D7</f>
        <v>2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51">
        <v>1</v>
      </c>
      <c r="N7" s="148">
        <f>SUM(K7:M7)</f>
        <v>2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125</v>
      </c>
      <c r="C8" s="153">
        <v>60</v>
      </c>
      <c r="D8" s="153">
        <v>128</v>
      </c>
      <c r="E8" s="153">
        <f>B8+C8+D8</f>
        <v>313</v>
      </c>
      <c r="F8" s="153">
        <v>45</v>
      </c>
      <c r="G8" s="153">
        <v>41</v>
      </c>
      <c r="H8" s="153">
        <v>0</v>
      </c>
      <c r="I8" s="153">
        <v>0</v>
      </c>
      <c r="J8" s="153">
        <f>SUM(G8:I8)</f>
        <v>41</v>
      </c>
      <c r="K8" s="153">
        <v>108</v>
      </c>
      <c r="L8" s="153">
        <v>88</v>
      </c>
      <c r="M8" s="120">
        <v>121</v>
      </c>
      <c r="N8" s="144">
        <f>SUM(K8:M8)</f>
        <v>317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140</v>
      </c>
      <c r="C9" s="148">
        <f>SUM(C6:C8)</f>
        <v>79</v>
      </c>
      <c r="D9" s="148">
        <f>SUM(D6:D8)</f>
        <v>150</v>
      </c>
      <c r="E9" s="153">
        <f>B9+C9+D9</f>
        <v>369</v>
      </c>
      <c r="F9" s="15">
        <f>SUM(F6:F8)</f>
        <v>55</v>
      </c>
      <c r="G9" s="15">
        <f>SUM(G6:G8)</f>
        <v>45</v>
      </c>
      <c r="H9" s="15">
        <f>SUM(H6:H8)</f>
        <v>1</v>
      </c>
      <c r="I9" s="15">
        <f>SUM(I6:I8)</f>
        <v>0</v>
      </c>
      <c r="J9" s="153">
        <f>SUM(G9:I9)</f>
        <v>46</v>
      </c>
      <c r="K9" s="15">
        <f>SUM(K6:K8)</f>
        <v>133</v>
      </c>
      <c r="L9" s="15">
        <f>SUM(L6:L8)</f>
        <v>99</v>
      </c>
      <c r="M9" s="15">
        <f>SUM(M6:M8)</f>
        <v>146</v>
      </c>
      <c r="N9" s="144">
        <f>SUM(N6:N8)</f>
        <v>378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3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3" t="s">
        <v>119</v>
      </c>
      <c r="H13" s="252">
        <v>2020</v>
      </c>
      <c r="I13" s="252">
        <v>2021</v>
      </c>
      <c r="J13" s="252">
        <v>2022</v>
      </c>
      <c r="K13" s="151" t="s">
        <v>7</v>
      </c>
      <c r="L13" s="253" t="s">
        <v>119</v>
      </c>
      <c r="M13" s="252">
        <v>2020</v>
      </c>
      <c r="N13" s="252">
        <v>2021</v>
      </c>
      <c r="O13" s="252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0</v>
      </c>
      <c r="D14" s="77">
        <v>2</v>
      </c>
      <c r="E14" s="65">
        <v>12</v>
      </c>
      <c r="F14" s="151">
        <f>SUM(B14:E14)</f>
        <v>15</v>
      </c>
      <c r="G14" s="21">
        <v>2</v>
      </c>
      <c r="H14" s="20">
        <v>0</v>
      </c>
      <c r="I14" s="5">
        <v>8</v>
      </c>
      <c r="J14" s="5">
        <v>8</v>
      </c>
      <c r="K14" s="155">
        <f>SUM(G14:J14)</f>
        <v>18</v>
      </c>
      <c r="L14" s="20">
        <v>6</v>
      </c>
      <c r="M14" s="5">
        <v>10</v>
      </c>
      <c r="N14" s="5">
        <v>5</v>
      </c>
      <c r="O14" s="67">
        <v>0</v>
      </c>
      <c r="P14" s="77">
        <f>SUM(L14:O14)</f>
        <v>21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1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1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26</v>
      </c>
      <c r="C16" s="77">
        <v>3</v>
      </c>
      <c r="D16" s="77">
        <v>60</v>
      </c>
      <c r="E16" s="66">
        <v>36</v>
      </c>
      <c r="F16" s="151">
        <f>SUM(B16:E16)</f>
        <v>125</v>
      </c>
      <c r="G16" s="24">
        <v>6</v>
      </c>
      <c r="H16" s="23">
        <v>11</v>
      </c>
      <c r="I16" s="5">
        <v>36</v>
      </c>
      <c r="J16" s="5">
        <v>7</v>
      </c>
      <c r="K16" s="155">
        <f>SUM(G16:J16)</f>
        <v>60</v>
      </c>
      <c r="L16" s="23">
        <v>46</v>
      </c>
      <c r="M16" s="5">
        <v>58</v>
      </c>
      <c r="N16" s="5">
        <v>20</v>
      </c>
      <c r="O16" s="68">
        <v>4</v>
      </c>
      <c r="P16" s="77">
        <f>SUM(L16:O16)</f>
        <v>128</v>
      </c>
    </row>
    <row r="17" spans="1:18" ht="20.100000000000001" customHeight="1" x14ac:dyDescent="0.2">
      <c r="A17" s="152" t="s">
        <v>7</v>
      </c>
      <c r="B17" s="23">
        <f>SUM(B14:B16)</f>
        <v>27</v>
      </c>
      <c r="C17" s="23">
        <f>SUM(C14:C16)</f>
        <v>3</v>
      </c>
      <c r="D17" s="23">
        <f>SUM(D14:D16)</f>
        <v>62</v>
      </c>
      <c r="E17" s="23">
        <f>SUM(E14:E16)</f>
        <v>48</v>
      </c>
      <c r="F17" s="151">
        <f>SUM(B17:E17)</f>
        <v>140</v>
      </c>
      <c r="G17" s="24">
        <f>SUM(G14:G16)</f>
        <v>8</v>
      </c>
      <c r="H17" s="24">
        <f>SUM(H14:H16)</f>
        <v>11</v>
      </c>
      <c r="I17" s="21">
        <f>SUM(I14:I16)</f>
        <v>45</v>
      </c>
      <c r="J17" s="21">
        <f>SUM(J14:J16)</f>
        <v>15</v>
      </c>
      <c r="K17" s="151">
        <f>SUM(G17:J17)</f>
        <v>79</v>
      </c>
      <c r="L17" s="24">
        <f>SUM(L14:L16)</f>
        <v>52</v>
      </c>
      <c r="M17" s="21">
        <f>SUM(M14:M16)</f>
        <v>68</v>
      </c>
      <c r="N17" s="21">
        <f>SUM(N14:N16)</f>
        <v>26</v>
      </c>
      <c r="O17" s="24">
        <f>SUM(O14:O16)</f>
        <v>4</v>
      </c>
      <c r="P17" s="77">
        <f>SUM(L17:O17)</f>
        <v>150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4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4" t="s">
        <v>119</v>
      </c>
      <c r="H20" s="203">
        <v>2020</v>
      </c>
      <c r="I20" s="203">
        <v>2021</v>
      </c>
      <c r="J20" s="203">
        <v>2022</v>
      </c>
      <c r="K20" s="151" t="s">
        <v>7</v>
      </c>
      <c r="L20" s="204" t="s">
        <v>119</v>
      </c>
      <c r="M20" s="203">
        <v>2020</v>
      </c>
      <c r="N20" s="203">
        <v>2021</v>
      </c>
      <c r="O20" s="203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0</v>
      </c>
      <c r="D21" s="151">
        <v>3</v>
      </c>
      <c r="E21" s="151">
        <v>20</v>
      </c>
      <c r="F21" s="151">
        <f>SUM(B21:E21)</f>
        <v>25</v>
      </c>
      <c r="G21" s="151">
        <v>2</v>
      </c>
      <c r="H21" s="151">
        <v>0</v>
      </c>
      <c r="I21" s="151">
        <v>5</v>
      </c>
      <c r="J21" s="151">
        <v>3</v>
      </c>
      <c r="K21" s="151">
        <f>SUM(G21:J21)</f>
        <v>10</v>
      </c>
      <c r="L21" s="151">
        <v>6</v>
      </c>
      <c r="M21" s="151">
        <v>7</v>
      </c>
      <c r="N21" s="151">
        <v>6</v>
      </c>
      <c r="O21" s="151">
        <v>5</v>
      </c>
      <c r="P21" s="151">
        <f>SUM(L21:O21)</f>
        <v>24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1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81">
        <v>1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30</v>
      </c>
      <c r="C23" s="151">
        <v>6</v>
      </c>
      <c r="D23" s="151">
        <v>19</v>
      </c>
      <c r="E23" s="151">
        <v>53</v>
      </c>
      <c r="F23" s="151">
        <f>SUM(B23:E23)</f>
        <v>108</v>
      </c>
      <c r="G23" s="151">
        <v>5</v>
      </c>
      <c r="H23" s="151">
        <v>8</v>
      </c>
      <c r="I23" s="151">
        <v>64</v>
      </c>
      <c r="J23" s="151">
        <v>11</v>
      </c>
      <c r="K23" s="151">
        <f>SUM(G23:J23)</f>
        <v>88</v>
      </c>
      <c r="L23" s="151">
        <v>37</v>
      </c>
      <c r="M23" s="151">
        <v>47</v>
      </c>
      <c r="N23" s="151">
        <v>32</v>
      </c>
      <c r="O23" s="151">
        <v>5</v>
      </c>
      <c r="P23" s="151">
        <f>SUM(L23:O23)</f>
        <v>121</v>
      </c>
    </row>
    <row r="24" spans="1:18" ht="20.100000000000001" customHeight="1" x14ac:dyDescent="0.2">
      <c r="A24" s="15" t="s">
        <v>7</v>
      </c>
      <c r="B24" s="148">
        <f>SUM(B21:B23)</f>
        <v>32</v>
      </c>
      <c r="C24" s="148">
        <f>SUM(C21:C23)</f>
        <v>6</v>
      </c>
      <c r="D24" s="148">
        <f>SUM(D21:D23)</f>
        <v>22</v>
      </c>
      <c r="E24" s="148">
        <f>SUM(E21:E23)</f>
        <v>73</v>
      </c>
      <c r="F24" s="148">
        <f>SUM(B24:E24)</f>
        <v>133</v>
      </c>
      <c r="G24" s="148">
        <f>SUM(G21:G23)</f>
        <v>7</v>
      </c>
      <c r="H24" s="148">
        <f>SUM(H21:H23)</f>
        <v>8</v>
      </c>
      <c r="I24" s="148">
        <f>SUM(I21:I23)</f>
        <v>70</v>
      </c>
      <c r="J24" s="148">
        <f>SUM(J21:J23)</f>
        <v>14</v>
      </c>
      <c r="K24" s="148">
        <f>SUM(G24:J24)</f>
        <v>99</v>
      </c>
      <c r="L24" s="148">
        <f>SUM(L21:L23)</f>
        <v>43</v>
      </c>
      <c r="M24" s="148">
        <f>SUM(M21:M23)</f>
        <v>54</v>
      </c>
      <c r="N24" s="148">
        <f>SUM(N21:N23)</f>
        <v>39</v>
      </c>
      <c r="O24" s="187">
        <f>SUM(O21:O23)</f>
        <v>10</v>
      </c>
      <c r="P24" s="148">
        <f>SUM(P21:P23)</f>
        <v>146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23</v>
      </c>
      <c r="J3" s="6"/>
      <c r="K3" s="4" t="s">
        <v>2</v>
      </c>
      <c r="L3" s="141">
        <v>19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47</v>
      </c>
      <c r="C6" s="153">
        <v>108</v>
      </c>
      <c r="D6" s="153">
        <v>80</v>
      </c>
      <c r="E6" s="153">
        <f>B6+C6+D6</f>
        <v>235</v>
      </c>
      <c r="F6" s="153">
        <v>30</v>
      </c>
      <c r="G6" s="153">
        <v>28</v>
      </c>
      <c r="H6" s="153">
        <v>0</v>
      </c>
      <c r="I6" s="153">
        <v>1</v>
      </c>
      <c r="J6" s="153">
        <f>SUM(G6:I6)</f>
        <v>29</v>
      </c>
      <c r="K6" s="153">
        <v>73</v>
      </c>
      <c r="L6" s="153">
        <v>99</v>
      </c>
      <c r="M6" s="151">
        <v>64</v>
      </c>
      <c r="N6" s="151">
        <f>SUM(K6:M6)</f>
        <v>236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19</v>
      </c>
      <c r="D7" s="153">
        <v>17</v>
      </c>
      <c r="E7" s="153">
        <f>B7+C7+D7</f>
        <v>39</v>
      </c>
      <c r="F7" s="153">
        <v>6</v>
      </c>
      <c r="G7" s="153">
        <v>6</v>
      </c>
      <c r="H7" s="153">
        <v>0</v>
      </c>
      <c r="I7" s="153">
        <v>0</v>
      </c>
      <c r="J7" s="153">
        <f>SUM(G7:I7)</f>
        <v>6</v>
      </c>
      <c r="K7" s="153">
        <v>9</v>
      </c>
      <c r="L7" s="153">
        <v>14</v>
      </c>
      <c r="M7" s="151">
        <v>16</v>
      </c>
      <c r="N7" s="148">
        <f>SUM(K7:M7)</f>
        <v>39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154</v>
      </c>
      <c r="C8" s="153">
        <v>718</v>
      </c>
      <c r="D8" s="153">
        <v>491</v>
      </c>
      <c r="E8" s="153">
        <f>B8+C8+D8</f>
        <v>1363</v>
      </c>
      <c r="F8" s="153">
        <v>206</v>
      </c>
      <c r="G8" s="153">
        <v>233</v>
      </c>
      <c r="H8" s="153">
        <v>0</v>
      </c>
      <c r="I8" s="153">
        <v>3</v>
      </c>
      <c r="J8" s="153">
        <f>SUM(G8:I8)</f>
        <v>236</v>
      </c>
      <c r="K8" s="153">
        <v>285</v>
      </c>
      <c r="L8" s="153">
        <v>669</v>
      </c>
      <c r="M8" s="120">
        <v>379</v>
      </c>
      <c r="N8" s="144">
        <f>SUM(K8:M8)</f>
        <v>1333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204</v>
      </c>
      <c r="C9" s="148">
        <f>SUM(C6:C8)</f>
        <v>845</v>
      </c>
      <c r="D9" s="148">
        <f>SUM(D6:D8)</f>
        <v>588</v>
      </c>
      <c r="E9" s="153">
        <f>B9+C9+D9</f>
        <v>1637</v>
      </c>
      <c r="F9" s="15">
        <f>SUM(F6:F8)</f>
        <v>242</v>
      </c>
      <c r="G9" s="15">
        <f>SUM(G6:G8)</f>
        <v>267</v>
      </c>
      <c r="H9" s="15">
        <f>SUM(H6:H8)</f>
        <v>0</v>
      </c>
      <c r="I9" s="15">
        <f>SUM(I6:I8)</f>
        <v>4</v>
      </c>
      <c r="J9" s="153">
        <f>SUM(G9:I9)</f>
        <v>271</v>
      </c>
      <c r="K9" s="15">
        <f>SUM(K6:K8)</f>
        <v>367</v>
      </c>
      <c r="L9" s="15">
        <f>SUM(L6:L8)</f>
        <v>782</v>
      </c>
      <c r="M9" s="15">
        <f>SUM(M6:M8)</f>
        <v>459</v>
      </c>
      <c r="N9" s="144">
        <f>SUM(N6:N8)</f>
        <v>1608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6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6" t="s">
        <v>119</v>
      </c>
      <c r="H13" s="255">
        <v>2020</v>
      </c>
      <c r="I13" s="255">
        <v>2021</v>
      </c>
      <c r="J13" s="255">
        <v>2022</v>
      </c>
      <c r="K13" s="151" t="s">
        <v>7</v>
      </c>
      <c r="L13" s="256" t="s">
        <v>119</v>
      </c>
      <c r="M13" s="255">
        <v>2020</v>
      </c>
      <c r="N13" s="255">
        <v>2021</v>
      </c>
      <c r="O13" s="255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12</v>
      </c>
      <c r="C14" s="77">
        <v>10</v>
      </c>
      <c r="D14" s="77">
        <v>0</v>
      </c>
      <c r="E14" s="65">
        <f>29-4</f>
        <v>25</v>
      </c>
      <c r="F14" s="151">
        <f>SUM(B14:E14)</f>
        <v>47</v>
      </c>
      <c r="G14" s="21">
        <v>14</v>
      </c>
      <c r="H14" s="20">
        <v>2</v>
      </c>
      <c r="I14" s="5">
        <v>57</v>
      </c>
      <c r="J14" s="5">
        <v>35</v>
      </c>
      <c r="K14" s="155">
        <f>SUM(G14:J14)</f>
        <v>108</v>
      </c>
      <c r="L14" s="20">
        <v>35</v>
      </c>
      <c r="M14" s="5">
        <v>18</v>
      </c>
      <c r="N14" s="5">
        <v>25</v>
      </c>
      <c r="O14" s="67">
        <v>2</v>
      </c>
      <c r="P14" s="77">
        <f>SUM(L14:O14)</f>
        <v>80</v>
      </c>
    </row>
    <row r="15" spans="1:16" ht="20.100000000000001" customHeight="1" x14ac:dyDescent="0.2">
      <c r="A15" s="152" t="s">
        <v>16</v>
      </c>
      <c r="B15" s="23">
        <v>2</v>
      </c>
      <c r="C15" s="77">
        <f>2-1</f>
        <v>1</v>
      </c>
      <c r="D15" s="77">
        <v>0</v>
      </c>
      <c r="E15" s="66">
        <v>0</v>
      </c>
      <c r="F15" s="151">
        <f>SUM(B15:E15)</f>
        <v>3</v>
      </c>
      <c r="G15" s="24">
        <v>1</v>
      </c>
      <c r="H15" s="23">
        <v>0</v>
      </c>
      <c r="I15" s="5">
        <v>11</v>
      </c>
      <c r="J15" s="5">
        <v>7</v>
      </c>
      <c r="K15" s="155">
        <f>SUM(G15:J15)</f>
        <v>19</v>
      </c>
      <c r="L15" s="23">
        <v>10</v>
      </c>
      <c r="M15" s="5">
        <v>2</v>
      </c>
      <c r="N15" s="5">
        <v>5</v>
      </c>
      <c r="O15" s="68">
        <v>0</v>
      </c>
      <c r="P15" s="77">
        <f>SUM(L15:O15)</f>
        <v>17</v>
      </c>
    </row>
    <row r="16" spans="1:16" ht="20.100000000000001" customHeight="1" x14ac:dyDescent="0.2">
      <c r="A16" s="152" t="s">
        <v>17</v>
      </c>
      <c r="B16" s="23">
        <f>33-3</f>
        <v>30</v>
      </c>
      <c r="C16" s="77">
        <v>5</v>
      </c>
      <c r="D16" s="77">
        <v>4</v>
      </c>
      <c r="E16" s="66">
        <v>115</v>
      </c>
      <c r="F16" s="151">
        <f>SUM(B16:E16)</f>
        <v>154</v>
      </c>
      <c r="G16" s="24">
        <v>128</v>
      </c>
      <c r="H16" s="23">
        <f>68+8</f>
        <v>76</v>
      </c>
      <c r="I16" s="5">
        <v>349</v>
      </c>
      <c r="J16" s="5">
        <v>165</v>
      </c>
      <c r="K16" s="155">
        <f>SUM(G16:J16)</f>
        <v>718</v>
      </c>
      <c r="L16" s="23">
        <v>297</v>
      </c>
      <c r="M16" s="5">
        <v>131</v>
      </c>
      <c r="N16" s="5">
        <v>64</v>
      </c>
      <c r="O16" s="68">
        <v>9</v>
      </c>
      <c r="P16" s="77">
        <f>SUM(L16:O16)</f>
        <v>501</v>
      </c>
    </row>
    <row r="17" spans="1:18" ht="20.100000000000001" customHeight="1" x14ac:dyDescent="0.2">
      <c r="A17" s="152" t="s">
        <v>7</v>
      </c>
      <c r="B17" s="23">
        <f>SUM(B14:B16)</f>
        <v>44</v>
      </c>
      <c r="C17" s="23">
        <f>SUM(C14:C16)</f>
        <v>16</v>
      </c>
      <c r="D17" s="23">
        <f>SUM(D14:D16)</f>
        <v>4</v>
      </c>
      <c r="E17" s="23">
        <f>SUM(E14:E16)</f>
        <v>140</v>
      </c>
      <c r="F17" s="151">
        <f>SUM(B17:E17)</f>
        <v>204</v>
      </c>
      <c r="G17" s="24">
        <f>SUM(G14:G16)</f>
        <v>143</v>
      </c>
      <c r="H17" s="24">
        <f>SUM(H14:H16)</f>
        <v>78</v>
      </c>
      <c r="I17" s="21">
        <f>SUM(I14:I16)</f>
        <v>417</v>
      </c>
      <c r="J17" s="21">
        <f>SUM(J14:J16)</f>
        <v>207</v>
      </c>
      <c r="K17" s="151">
        <f>SUM(G17:J17)</f>
        <v>845</v>
      </c>
      <c r="L17" s="24">
        <f>SUM(L14:L16)</f>
        <v>342</v>
      </c>
      <c r="M17" s="21">
        <f>SUM(M14:M16)</f>
        <v>151</v>
      </c>
      <c r="N17" s="21">
        <f>SUM(N14:N16)</f>
        <v>94</v>
      </c>
      <c r="O17" s="24">
        <f>SUM(O14:O16)</f>
        <v>11</v>
      </c>
      <c r="P17" s="77">
        <f>SUM(L17:O17)</f>
        <v>598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7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7" t="s">
        <v>119</v>
      </c>
      <c r="H20" s="206">
        <v>2020</v>
      </c>
      <c r="I20" s="206">
        <v>2021</v>
      </c>
      <c r="J20" s="206">
        <v>2022</v>
      </c>
      <c r="K20" s="151" t="s">
        <v>7</v>
      </c>
      <c r="L20" s="207" t="s">
        <v>119</v>
      </c>
      <c r="M20" s="206">
        <v>2020</v>
      </c>
      <c r="N20" s="206">
        <v>2021</v>
      </c>
      <c r="O20" s="206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10</v>
      </c>
      <c r="C21" s="151">
        <v>10</v>
      </c>
      <c r="D21" s="151">
        <v>0</v>
      </c>
      <c r="E21" s="151">
        <v>53</v>
      </c>
      <c r="F21" s="151">
        <f>SUM(B21:E21)</f>
        <v>73</v>
      </c>
      <c r="G21" s="151">
        <v>14</v>
      </c>
      <c r="H21" s="151">
        <v>2</v>
      </c>
      <c r="I21" s="151">
        <v>50</v>
      </c>
      <c r="J21" s="151">
        <v>33</v>
      </c>
      <c r="K21" s="151">
        <f>SUM(G21:J21)</f>
        <v>99</v>
      </c>
      <c r="L21" s="151">
        <v>23</v>
      </c>
      <c r="M21" s="151">
        <v>15</v>
      </c>
      <c r="N21" s="151">
        <v>24</v>
      </c>
      <c r="O21" s="151">
        <v>2</v>
      </c>
      <c r="P21" s="151">
        <f>SUM(L21:O21)</f>
        <v>64</v>
      </c>
    </row>
    <row r="22" spans="1:18" ht="20.100000000000001" customHeight="1" x14ac:dyDescent="0.2">
      <c r="A22" s="153" t="s">
        <v>16</v>
      </c>
      <c r="B22" s="151">
        <v>2</v>
      </c>
      <c r="C22" s="151">
        <v>2</v>
      </c>
      <c r="D22" s="151">
        <v>0</v>
      </c>
      <c r="E22" s="151">
        <v>5</v>
      </c>
      <c r="F22" s="151">
        <f>SUM(B22:E22)</f>
        <v>9</v>
      </c>
      <c r="G22" s="151">
        <v>1</v>
      </c>
      <c r="H22" s="151">
        <v>0</v>
      </c>
      <c r="I22" s="151">
        <v>6</v>
      </c>
      <c r="J22" s="151">
        <v>7</v>
      </c>
      <c r="K22" s="151">
        <f>SUM(G22:J22)</f>
        <v>14</v>
      </c>
      <c r="L22" s="151">
        <v>8</v>
      </c>
      <c r="M22" s="151">
        <v>1</v>
      </c>
      <c r="N22" s="182">
        <v>7</v>
      </c>
      <c r="O22" s="151">
        <v>0</v>
      </c>
      <c r="P22" s="151">
        <f>SUM(L22:O22)</f>
        <v>16</v>
      </c>
    </row>
    <row r="23" spans="1:18" ht="20.100000000000001" customHeight="1" x14ac:dyDescent="0.2">
      <c r="A23" s="153" t="s">
        <v>17</v>
      </c>
      <c r="B23" s="151">
        <v>38</v>
      </c>
      <c r="C23" s="151">
        <v>9</v>
      </c>
      <c r="D23" s="151">
        <v>8</v>
      </c>
      <c r="E23" s="151">
        <v>230</v>
      </c>
      <c r="F23" s="151">
        <f>SUM(B23:E23)</f>
        <v>285</v>
      </c>
      <c r="G23" s="151">
        <v>126</v>
      </c>
      <c r="H23" s="151">
        <v>62</v>
      </c>
      <c r="I23" s="151">
        <v>302</v>
      </c>
      <c r="J23" s="151">
        <v>179</v>
      </c>
      <c r="K23" s="214">
        <f>SUM(G23:J23)</f>
        <v>669</v>
      </c>
      <c r="L23" s="151">
        <v>204</v>
      </c>
      <c r="M23" s="151">
        <v>86</v>
      </c>
      <c r="N23" s="151">
        <v>81</v>
      </c>
      <c r="O23" s="151">
        <v>8</v>
      </c>
      <c r="P23" s="151">
        <f>SUM(L23:O23)</f>
        <v>379</v>
      </c>
    </row>
    <row r="24" spans="1:18" ht="20.100000000000001" customHeight="1" x14ac:dyDescent="0.2">
      <c r="A24" s="15" t="s">
        <v>7</v>
      </c>
      <c r="B24" s="148">
        <f>SUM(B21:B23)</f>
        <v>50</v>
      </c>
      <c r="C24" s="148">
        <f>SUM(C21:C23)</f>
        <v>21</v>
      </c>
      <c r="D24" s="148">
        <f>SUM(D21:D23)</f>
        <v>8</v>
      </c>
      <c r="E24" s="148">
        <f>SUM(E21:E23)</f>
        <v>288</v>
      </c>
      <c r="F24" s="148">
        <f>SUM(B24:E24)</f>
        <v>367</v>
      </c>
      <c r="G24" s="148">
        <f>SUM(G21:G23)</f>
        <v>141</v>
      </c>
      <c r="H24" s="148">
        <f>SUM(H21:H23)</f>
        <v>64</v>
      </c>
      <c r="I24" s="148">
        <f>SUM(I21:I23)</f>
        <v>358</v>
      </c>
      <c r="J24" s="148">
        <f>SUM(J21:J23)</f>
        <v>219</v>
      </c>
      <c r="K24" s="148">
        <f>SUM(G24:J24)</f>
        <v>782</v>
      </c>
      <c r="L24" s="148">
        <f>SUM(L21:L23)</f>
        <v>235</v>
      </c>
      <c r="M24" s="148">
        <f>SUM(M21:M23)</f>
        <v>102</v>
      </c>
      <c r="N24" s="148">
        <f>SUM(N21:N23)</f>
        <v>112</v>
      </c>
      <c r="O24" s="187">
        <f>SUM(O21:O23)</f>
        <v>10</v>
      </c>
      <c r="P24" s="148">
        <f>SUM(P21:P23)</f>
        <v>459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30</v>
      </c>
      <c r="L26" s="91"/>
      <c r="M26" s="92">
        <v>6</v>
      </c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110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66</v>
      </c>
      <c r="J3" s="6"/>
      <c r="K3" s="4" t="s">
        <v>2</v>
      </c>
      <c r="L3" s="141">
        <v>45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430</v>
      </c>
      <c r="C6" s="153">
        <v>889</v>
      </c>
      <c r="D6" s="153">
        <v>402</v>
      </c>
      <c r="E6" s="153">
        <f>B6+C6+D6</f>
        <v>1721</v>
      </c>
      <c r="F6" s="153">
        <v>97</v>
      </c>
      <c r="G6" s="153">
        <v>142</v>
      </c>
      <c r="H6" s="153">
        <v>1</v>
      </c>
      <c r="I6" s="153">
        <v>0</v>
      </c>
      <c r="J6" s="153">
        <f>SUM(G6:I6)</f>
        <v>143</v>
      </c>
      <c r="K6" s="153">
        <v>176</v>
      </c>
      <c r="L6" s="153">
        <v>1152</v>
      </c>
      <c r="M6" s="151">
        <v>347</v>
      </c>
      <c r="N6" s="151">
        <f>SUM(K6:M6)</f>
        <v>1675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23</v>
      </c>
      <c r="C7" s="153">
        <v>29</v>
      </c>
      <c r="D7" s="153">
        <v>191</v>
      </c>
      <c r="E7" s="153">
        <f>B7+C7+D7</f>
        <v>243</v>
      </c>
      <c r="F7" s="153">
        <v>40</v>
      </c>
      <c r="G7" s="153">
        <v>73</v>
      </c>
      <c r="H7" s="153">
        <v>0</v>
      </c>
      <c r="I7" s="153">
        <v>0</v>
      </c>
      <c r="J7" s="153">
        <f>SUM(G7:I7)</f>
        <v>73</v>
      </c>
      <c r="K7" s="153">
        <v>51</v>
      </c>
      <c r="L7" s="153">
        <v>26</v>
      </c>
      <c r="M7" s="151">
        <v>133</v>
      </c>
      <c r="N7" s="148">
        <f>SUM(K7:M7)</f>
        <v>210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717</v>
      </c>
      <c r="C8" s="153">
        <v>553</v>
      </c>
      <c r="D8" s="153">
        <v>1086</v>
      </c>
      <c r="E8" s="153">
        <f>B8+C8+D8</f>
        <v>2356</v>
      </c>
      <c r="F8" s="153">
        <v>638</v>
      </c>
      <c r="G8" s="153">
        <v>648</v>
      </c>
      <c r="H8" s="153">
        <v>10</v>
      </c>
      <c r="I8" s="153">
        <v>3</v>
      </c>
      <c r="J8" s="153">
        <f>SUM(G8:I8)</f>
        <v>661</v>
      </c>
      <c r="K8" s="153">
        <v>825</v>
      </c>
      <c r="L8" s="153">
        <v>695</v>
      </c>
      <c r="M8" s="120">
        <v>813</v>
      </c>
      <c r="N8" s="144">
        <f>SUM(K8:M8)</f>
        <v>2333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1170</v>
      </c>
      <c r="C9" s="148">
        <f>SUM(C6:C8)</f>
        <v>1471</v>
      </c>
      <c r="D9" s="148">
        <f>SUM(D6:D8)</f>
        <v>1679</v>
      </c>
      <c r="E9" s="153">
        <f>B9+C9+D9</f>
        <v>4320</v>
      </c>
      <c r="F9" s="15">
        <f>SUM(F6:F8)</f>
        <v>775</v>
      </c>
      <c r="G9" s="15">
        <f>SUM(G6:G8)</f>
        <v>863</v>
      </c>
      <c r="H9" s="15">
        <f>SUM(H6:H8)</f>
        <v>11</v>
      </c>
      <c r="I9" s="15">
        <f>SUM(I6:I8)</f>
        <v>3</v>
      </c>
      <c r="J9" s="153">
        <f>SUM(G9:I9)</f>
        <v>877</v>
      </c>
      <c r="K9" s="15">
        <f>SUM(K6:K8)</f>
        <v>1052</v>
      </c>
      <c r="L9" s="15">
        <f>SUM(L6:L8)</f>
        <v>1873</v>
      </c>
      <c r="M9" s="15">
        <f>SUM(M6:M8)</f>
        <v>1293</v>
      </c>
      <c r="N9" s="144">
        <f>SUM(N6:N8)</f>
        <v>4218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58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58" t="s">
        <v>119</v>
      </c>
      <c r="H13" s="257">
        <v>2020</v>
      </c>
      <c r="I13" s="257">
        <v>2021</v>
      </c>
      <c r="J13" s="257">
        <v>2022</v>
      </c>
      <c r="K13" s="151" t="s">
        <v>7</v>
      </c>
      <c r="L13" s="258" t="s">
        <v>119</v>
      </c>
      <c r="M13" s="257">
        <v>2020</v>
      </c>
      <c r="N13" s="257">
        <v>2021</v>
      </c>
      <c r="O13" s="257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207</v>
      </c>
      <c r="C14" s="77">
        <v>33</v>
      </c>
      <c r="D14" s="77">
        <v>62</v>
      </c>
      <c r="E14" s="65">
        <v>128</v>
      </c>
      <c r="F14" s="151">
        <f>SUM(B14:E14)</f>
        <v>430</v>
      </c>
      <c r="G14" s="21">
        <v>705</v>
      </c>
      <c r="H14" s="20">
        <v>10</v>
      </c>
      <c r="I14" s="5">
        <v>117</v>
      </c>
      <c r="J14" s="5">
        <v>57</v>
      </c>
      <c r="K14" s="155">
        <f>SUM(G14:J14)</f>
        <v>889</v>
      </c>
      <c r="L14" s="20">
        <v>101</v>
      </c>
      <c r="M14" s="5">
        <v>44</v>
      </c>
      <c r="N14" s="5">
        <v>234</v>
      </c>
      <c r="O14" s="67">
        <v>23</v>
      </c>
      <c r="P14" s="77">
        <f>SUM(L14:O14)</f>
        <v>402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22</v>
      </c>
      <c r="F15" s="151">
        <f>SUM(B15:E15)</f>
        <v>23</v>
      </c>
      <c r="G15" s="24">
        <v>1</v>
      </c>
      <c r="H15" s="23">
        <v>2</v>
      </c>
      <c r="I15" s="5">
        <v>13</v>
      </c>
      <c r="J15" s="5">
        <v>13</v>
      </c>
      <c r="K15" s="155">
        <f>SUM(G15:J15)</f>
        <v>29</v>
      </c>
      <c r="L15" s="23">
        <v>19</v>
      </c>
      <c r="M15" s="5">
        <v>30</v>
      </c>
      <c r="N15" s="5">
        <v>123</v>
      </c>
      <c r="O15" s="68">
        <v>19</v>
      </c>
      <c r="P15" s="77">
        <f>SUM(L15:O15)</f>
        <v>191</v>
      </c>
    </row>
    <row r="16" spans="1:16" ht="20.100000000000001" customHeight="1" x14ac:dyDescent="0.2">
      <c r="A16" s="152" t="s">
        <v>17</v>
      </c>
      <c r="B16" s="23">
        <v>142</v>
      </c>
      <c r="C16" s="77">
        <v>38</v>
      </c>
      <c r="D16" s="77">
        <v>70</v>
      </c>
      <c r="E16" s="66">
        <v>467</v>
      </c>
      <c r="F16" s="151">
        <f>SUM(B16:E16)</f>
        <v>717</v>
      </c>
      <c r="G16" s="24">
        <v>59</v>
      </c>
      <c r="H16" s="23">
        <v>65</v>
      </c>
      <c r="I16" s="5">
        <v>222</v>
      </c>
      <c r="J16" s="5">
        <v>207</v>
      </c>
      <c r="K16" s="155">
        <f>SUM(G16:J16)</f>
        <v>553</v>
      </c>
      <c r="L16" s="23">
        <v>328</v>
      </c>
      <c r="M16" s="5">
        <v>156</v>
      </c>
      <c r="N16" s="5">
        <v>542</v>
      </c>
      <c r="O16" s="68">
        <v>60</v>
      </c>
      <c r="P16" s="77">
        <f>SUM(L16:O16)</f>
        <v>1086</v>
      </c>
    </row>
    <row r="17" spans="1:18" ht="20.100000000000001" customHeight="1" x14ac:dyDescent="0.2">
      <c r="A17" s="152" t="s">
        <v>7</v>
      </c>
      <c r="B17" s="23">
        <f>SUM(B14:B16)</f>
        <v>349</v>
      </c>
      <c r="C17" s="23">
        <f>SUM(C14:C16)</f>
        <v>71</v>
      </c>
      <c r="D17" s="23">
        <f>SUM(D14:D16)</f>
        <v>133</v>
      </c>
      <c r="E17" s="23">
        <f>SUM(E14:E16)</f>
        <v>617</v>
      </c>
      <c r="F17" s="151">
        <f>SUM(B17:E17)</f>
        <v>1170</v>
      </c>
      <c r="G17" s="24">
        <f>SUM(G14:G16)</f>
        <v>765</v>
      </c>
      <c r="H17" s="24">
        <f>SUM(H14:H16)</f>
        <v>77</v>
      </c>
      <c r="I17" s="21">
        <f>SUM(I14:I16)</f>
        <v>352</v>
      </c>
      <c r="J17" s="21">
        <f>SUM(J14:J16)</f>
        <v>277</v>
      </c>
      <c r="K17" s="151">
        <f>SUM(G17:J17)</f>
        <v>1471</v>
      </c>
      <c r="L17" s="24">
        <f>SUM(L14:L16)</f>
        <v>448</v>
      </c>
      <c r="M17" s="21">
        <f>SUM(M14:M16)</f>
        <v>230</v>
      </c>
      <c r="N17" s="21">
        <f>SUM(N14:N16)</f>
        <v>899</v>
      </c>
      <c r="O17" s="24">
        <f>SUM(O14:O16)</f>
        <v>102</v>
      </c>
      <c r="P17" s="77">
        <f>SUM(L17:O17)</f>
        <v>1679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09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09" t="s">
        <v>119</v>
      </c>
      <c r="H20" s="208">
        <v>2020</v>
      </c>
      <c r="I20" s="208">
        <v>2021</v>
      </c>
      <c r="J20" s="208">
        <v>2022</v>
      </c>
      <c r="K20" s="151" t="s">
        <v>7</v>
      </c>
      <c r="L20" s="209" t="s">
        <v>119</v>
      </c>
      <c r="M20" s="208">
        <v>2020</v>
      </c>
      <c r="N20" s="208">
        <v>2021</v>
      </c>
      <c r="O20" s="208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14</v>
      </c>
      <c r="C21" s="151">
        <v>9</v>
      </c>
      <c r="D21" s="151">
        <v>20</v>
      </c>
      <c r="E21" s="151">
        <v>133</v>
      </c>
      <c r="F21" s="151">
        <f>SUM(B21:E21)</f>
        <v>176</v>
      </c>
      <c r="G21" s="151">
        <v>895</v>
      </c>
      <c r="H21" s="151">
        <v>35</v>
      </c>
      <c r="I21" s="151">
        <v>146</v>
      </c>
      <c r="J21" s="151">
        <v>76</v>
      </c>
      <c r="K21" s="151">
        <f>SUM(G21:J21)</f>
        <v>1152</v>
      </c>
      <c r="L21" s="151">
        <v>75</v>
      </c>
      <c r="M21" s="151">
        <v>23</v>
      </c>
      <c r="N21" s="151">
        <v>189</v>
      </c>
      <c r="O21" s="151">
        <v>60</v>
      </c>
      <c r="P21" s="151">
        <f>SUM(L21:O21)</f>
        <v>347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4</v>
      </c>
      <c r="E22" s="151">
        <v>47</v>
      </c>
      <c r="F22" s="151">
        <f>SUM(B22:E22)</f>
        <v>51</v>
      </c>
      <c r="G22" s="151">
        <v>1</v>
      </c>
      <c r="H22" s="151">
        <v>1</v>
      </c>
      <c r="I22" s="151">
        <v>9</v>
      </c>
      <c r="J22" s="151">
        <v>15</v>
      </c>
      <c r="K22" s="151">
        <f>SUM(G22:J22)</f>
        <v>26</v>
      </c>
      <c r="L22" s="151">
        <v>11</v>
      </c>
      <c r="M22" s="151">
        <v>20</v>
      </c>
      <c r="N22" s="182">
        <v>83</v>
      </c>
      <c r="O22" s="151">
        <v>19</v>
      </c>
      <c r="P22" s="151">
        <f>SUM(L22:O22)</f>
        <v>133</v>
      </c>
    </row>
    <row r="23" spans="1:18" ht="20.100000000000001" customHeight="1" x14ac:dyDescent="0.2">
      <c r="A23" s="153" t="s">
        <v>17</v>
      </c>
      <c r="B23" s="151">
        <v>152</v>
      </c>
      <c r="C23" s="151">
        <v>43</v>
      </c>
      <c r="D23" s="151">
        <v>69</v>
      </c>
      <c r="E23" s="151">
        <v>561</v>
      </c>
      <c r="F23" s="151">
        <f>SUM(B23:E23)</f>
        <v>825</v>
      </c>
      <c r="G23" s="151">
        <v>88</v>
      </c>
      <c r="H23" s="151">
        <v>65</v>
      </c>
      <c r="I23" s="151">
        <v>191</v>
      </c>
      <c r="J23" s="151">
        <v>351</v>
      </c>
      <c r="K23" s="151">
        <f>SUM(G23:J23)</f>
        <v>695</v>
      </c>
      <c r="L23" s="151">
        <v>213</v>
      </c>
      <c r="M23" s="151">
        <v>109</v>
      </c>
      <c r="N23" s="151">
        <v>370</v>
      </c>
      <c r="O23" s="151">
        <v>121</v>
      </c>
      <c r="P23" s="151">
        <f>SUM(L23:O23)</f>
        <v>813</v>
      </c>
    </row>
    <row r="24" spans="1:18" ht="20.100000000000001" customHeight="1" x14ac:dyDescent="0.2">
      <c r="A24" s="15" t="s">
        <v>7</v>
      </c>
      <c r="B24" s="148">
        <f>SUM(B21:B23)</f>
        <v>166</v>
      </c>
      <c r="C24" s="148">
        <f>SUM(C21:C23)</f>
        <v>52</v>
      </c>
      <c r="D24" s="148">
        <f>SUM(D21:D23)</f>
        <v>93</v>
      </c>
      <c r="E24" s="148">
        <f>SUM(E21:E23)</f>
        <v>741</v>
      </c>
      <c r="F24" s="148">
        <f>SUM(B24:E24)</f>
        <v>1052</v>
      </c>
      <c r="G24" s="148">
        <f>SUM(G21:G23)</f>
        <v>984</v>
      </c>
      <c r="H24" s="148">
        <f>SUM(H21:H23)</f>
        <v>101</v>
      </c>
      <c r="I24" s="148">
        <f>SUM(I21:I23)</f>
        <v>346</v>
      </c>
      <c r="J24" s="148">
        <f>SUM(J21:J23)</f>
        <v>442</v>
      </c>
      <c r="K24" s="148">
        <f>SUM(G24:J24)</f>
        <v>1873</v>
      </c>
      <c r="L24" s="148">
        <f>SUM(L21:L23)</f>
        <v>299</v>
      </c>
      <c r="M24" s="148">
        <f>SUM(M21:M23)</f>
        <v>152</v>
      </c>
      <c r="N24" s="148">
        <f>SUM(N21:N23)</f>
        <v>642</v>
      </c>
      <c r="O24" s="187">
        <f>SUM(O21:O23)</f>
        <v>200</v>
      </c>
      <c r="P24" s="148">
        <f>SUM(P21:P23)</f>
        <v>1293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88</v>
      </c>
      <c r="C6" s="153">
        <v>44</v>
      </c>
      <c r="D6" s="153">
        <v>39</v>
      </c>
      <c r="E6" s="153">
        <f>B6+C6+D6</f>
        <v>171</v>
      </c>
      <c r="F6" s="153">
        <v>20</v>
      </c>
      <c r="G6" s="153">
        <v>20</v>
      </c>
      <c r="H6" s="153">
        <v>1</v>
      </c>
      <c r="I6" s="153">
        <v>0</v>
      </c>
      <c r="J6" s="153">
        <f>SUM(G6:I6)</f>
        <v>21</v>
      </c>
      <c r="K6" s="153">
        <v>100</v>
      </c>
      <c r="L6" s="153">
        <v>26</v>
      </c>
      <c r="M6" s="151">
        <v>44</v>
      </c>
      <c r="N6" s="151">
        <f>SUM(K6:M6)</f>
        <v>170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3</v>
      </c>
      <c r="D7" s="153">
        <v>1</v>
      </c>
      <c r="E7" s="153">
        <f>B7+C7+D7</f>
        <v>7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2</v>
      </c>
      <c r="M7" s="151">
        <v>2</v>
      </c>
      <c r="N7" s="148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738</v>
      </c>
      <c r="C8" s="153">
        <v>668</v>
      </c>
      <c r="D8" s="153">
        <v>419</v>
      </c>
      <c r="E8" s="153">
        <f>B8+C8+D8</f>
        <v>1825</v>
      </c>
      <c r="F8" s="153">
        <v>128</v>
      </c>
      <c r="G8" s="153">
        <v>160</v>
      </c>
      <c r="H8" s="153">
        <v>1</v>
      </c>
      <c r="I8" s="153">
        <v>0</v>
      </c>
      <c r="J8" s="153">
        <f>SUM(G8:I8)</f>
        <v>161</v>
      </c>
      <c r="K8" s="153">
        <v>762</v>
      </c>
      <c r="L8" s="153">
        <v>643</v>
      </c>
      <c r="M8" s="120">
        <v>387</v>
      </c>
      <c r="N8" s="144">
        <f>SUM(K8:M8)</f>
        <v>1792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829</v>
      </c>
      <c r="C9" s="148">
        <f>SUM(C6:C8)</f>
        <v>715</v>
      </c>
      <c r="D9" s="148">
        <f>SUM(D6:D8)</f>
        <v>459</v>
      </c>
      <c r="E9" s="153">
        <f>B9+C9+D9</f>
        <v>2003</v>
      </c>
      <c r="F9" s="15">
        <f>SUM(F6:F8)</f>
        <v>148</v>
      </c>
      <c r="G9" s="15">
        <f>SUM(G6:G8)</f>
        <v>180</v>
      </c>
      <c r="H9" s="15">
        <f>SUM(H6:H8)</f>
        <v>2</v>
      </c>
      <c r="I9" s="15">
        <f>SUM(I6:I8)</f>
        <v>0</v>
      </c>
      <c r="J9" s="153">
        <f>SUM(G9:I9)</f>
        <v>182</v>
      </c>
      <c r="K9" s="15">
        <f>SUM(K6:K8)</f>
        <v>865</v>
      </c>
      <c r="L9" s="15">
        <f>SUM(L6:L8)</f>
        <v>671</v>
      </c>
      <c r="M9" s="15">
        <f>SUM(M6:M8)</f>
        <v>433</v>
      </c>
      <c r="N9" s="144">
        <f>SUM(N6:N8)</f>
        <v>1969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14</v>
      </c>
      <c r="C14" s="77">
        <v>13</v>
      </c>
      <c r="D14" s="77">
        <v>37</v>
      </c>
      <c r="E14" s="65">
        <v>24</v>
      </c>
      <c r="F14" s="151">
        <f>SUM(B14:E14)</f>
        <v>88</v>
      </c>
      <c r="G14" s="21">
        <v>40</v>
      </c>
      <c r="H14" s="20">
        <v>1</v>
      </c>
      <c r="I14" s="5">
        <v>2</v>
      </c>
      <c r="J14" s="5">
        <v>1</v>
      </c>
      <c r="K14" s="155">
        <f>SUM(G14:J14)</f>
        <v>44</v>
      </c>
      <c r="L14" s="20">
        <v>31</v>
      </c>
      <c r="M14" s="5">
        <v>1</v>
      </c>
      <c r="N14" s="5">
        <v>4</v>
      </c>
      <c r="O14" s="67">
        <v>3</v>
      </c>
      <c r="P14" s="77">
        <f>SUM(L14:O14)</f>
        <v>39</v>
      </c>
    </row>
    <row r="15" spans="1:16" ht="20.100000000000001" customHeight="1" x14ac:dyDescent="0.2">
      <c r="A15" s="152" t="s">
        <v>16</v>
      </c>
      <c r="B15" s="23">
        <v>1</v>
      </c>
      <c r="C15" s="77">
        <v>1</v>
      </c>
      <c r="D15" s="77">
        <v>1</v>
      </c>
      <c r="E15" s="66">
        <v>0</v>
      </c>
      <c r="F15" s="151">
        <f>SUM(B15:E15)</f>
        <v>3</v>
      </c>
      <c r="G15" s="24">
        <v>3</v>
      </c>
      <c r="H15" s="23">
        <v>0</v>
      </c>
      <c r="I15" s="5">
        <v>0</v>
      </c>
      <c r="J15" s="5">
        <v>0</v>
      </c>
      <c r="K15" s="155">
        <f>SUM(G15:J15)</f>
        <v>3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218</v>
      </c>
      <c r="C16" s="77">
        <v>154</v>
      </c>
      <c r="D16" s="77">
        <v>234</v>
      </c>
      <c r="E16" s="66">
        <v>132</v>
      </c>
      <c r="F16" s="151">
        <f>SUM(B16:E16)</f>
        <v>738</v>
      </c>
      <c r="G16" s="24">
        <v>526</v>
      </c>
      <c r="H16" s="23">
        <v>56</v>
      </c>
      <c r="I16" s="5">
        <v>9</v>
      </c>
      <c r="J16" s="5">
        <v>77</v>
      </c>
      <c r="K16" s="155">
        <f>SUM(G16:J16)</f>
        <v>668</v>
      </c>
      <c r="L16" s="23">
        <v>363</v>
      </c>
      <c r="M16" s="5">
        <v>14</v>
      </c>
      <c r="N16" s="5">
        <v>27</v>
      </c>
      <c r="O16" s="68">
        <v>15</v>
      </c>
      <c r="P16" s="77">
        <f>SUM(L16:O16)</f>
        <v>419</v>
      </c>
    </row>
    <row r="17" spans="1:18" ht="20.100000000000001" customHeight="1" x14ac:dyDescent="0.2">
      <c r="A17" s="152" t="s">
        <v>7</v>
      </c>
      <c r="B17" s="23">
        <f>SUM(B14:B16)</f>
        <v>233</v>
      </c>
      <c r="C17" s="23">
        <f>SUM(C14:C16)</f>
        <v>168</v>
      </c>
      <c r="D17" s="23">
        <f>SUM(D14:D16)</f>
        <v>272</v>
      </c>
      <c r="E17" s="23">
        <f>SUM(E14:E16)</f>
        <v>156</v>
      </c>
      <c r="F17" s="151">
        <f>SUM(B17:E17)</f>
        <v>829</v>
      </c>
      <c r="G17" s="24">
        <f>SUM(G14:G16)</f>
        <v>569</v>
      </c>
      <c r="H17" s="24">
        <f>SUM(H14:H16)</f>
        <v>57</v>
      </c>
      <c r="I17" s="21">
        <f>SUM(I14:I16)</f>
        <v>11</v>
      </c>
      <c r="J17" s="21">
        <f>SUM(J14:J16)</f>
        <v>78</v>
      </c>
      <c r="K17" s="151">
        <f>SUM(G17:J17)</f>
        <v>715</v>
      </c>
      <c r="L17" s="24">
        <f>SUM(L14:L16)</f>
        <v>395</v>
      </c>
      <c r="M17" s="21">
        <f>SUM(M14:M16)</f>
        <v>15</v>
      </c>
      <c r="N17" s="21">
        <f>SUM(N14:N16)</f>
        <v>31</v>
      </c>
      <c r="O17" s="24">
        <f>SUM(O14:O16)</f>
        <v>18</v>
      </c>
      <c r="P17" s="77">
        <f>SUM(L17:O17)</f>
        <v>459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15</v>
      </c>
      <c r="C21" s="151">
        <v>12</v>
      </c>
      <c r="D21" s="151">
        <v>37</v>
      </c>
      <c r="E21" s="151">
        <v>36</v>
      </c>
      <c r="F21" s="151">
        <f>SUM(B21:E21)</f>
        <v>100</v>
      </c>
      <c r="G21" s="151">
        <v>23</v>
      </c>
      <c r="H21" s="151">
        <v>1</v>
      </c>
      <c r="I21" s="151">
        <v>1</v>
      </c>
      <c r="J21" s="151">
        <v>1</v>
      </c>
      <c r="K21" s="151">
        <f>SUM(G21:J21)</f>
        <v>26</v>
      </c>
      <c r="L21" s="151">
        <v>34</v>
      </c>
      <c r="M21" s="151">
        <v>2</v>
      </c>
      <c r="N21" s="151">
        <v>3</v>
      </c>
      <c r="O21" s="151">
        <v>5</v>
      </c>
      <c r="P21" s="151">
        <f>SUM(L21:O21)</f>
        <v>44</v>
      </c>
    </row>
    <row r="22" spans="1:18" ht="20.100000000000001" customHeight="1" x14ac:dyDescent="0.2">
      <c r="A22" s="153" t="s">
        <v>16</v>
      </c>
      <c r="B22" s="151">
        <v>1</v>
      </c>
      <c r="C22" s="151">
        <v>1</v>
      </c>
      <c r="D22" s="151">
        <v>1</v>
      </c>
      <c r="E22" s="151">
        <v>0</v>
      </c>
      <c r="F22" s="151">
        <f>SUM(B22:E22)</f>
        <v>3</v>
      </c>
      <c r="G22" s="151">
        <v>2</v>
      </c>
      <c r="H22" s="151">
        <v>0</v>
      </c>
      <c r="I22" s="151">
        <v>0</v>
      </c>
      <c r="J22" s="151">
        <v>0</v>
      </c>
      <c r="K22" s="151">
        <f>SUM(G22:J22)</f>
        <v>2</v>
      </c>
      <c r="L22" s="151">
        <v>2</v>
      </c>
      <c r="M22" s="151">
        <v>0</v>
      </c>
      <c r="N22" s="182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186</v>
      </c>
      <c r="C23" s="151">
        <v>152</v>
      </c>
      <c r="D23" s="151">
        <v>218</v>
      </c>
      <c r="E23" s="151">
        <v>206</v>
      </c>
      <c r="F23" s="151">
        <f>SUM(B23:E23)</f>
        <v>762</v>
      </c>
      <c r="G23" s="151">
        <v>486</v>
      </c>
      <c r="H23" s="151">
        <v>67</v>
      </c>
      <c r="I23" s="151">
        <v>17</v>
      </c>
      <c r="J23" s="151">
        <v>73</v>
      </c>
      <c r="K23" s="151">
        <f>SUM(G23:J23)</f>
        <v>643</v>
      </c>
      <c r="L23" s="151">
        <v>294</v>
      </c>
      <c r="M23" s="151">
        <v>26</v>
      </c>
      <c r="N23" s="151">
        <v>18</v>
      </c>
      <c r="O23" s="151">
        <v>49</v>
      </c>
      <c r="P23" s="151">
        <f>SUM(L23:O23)</f>
        <v>387</v>
      </c>
    </row>
    <row r="24" spans="1:18" ht="20.100000000000001" customHeight="1" x14ac:dyDescent="0.2">
      <c r="A24" s="15" t="s">
        <v>7</v>
      </c>
      <c r="B24" s="148">
        <f>SUM(B21:B23)</f>
        <v>202</v>
      </c>
      <c r="C24" s="148">
        <f>SUM(C21:C23)</f>
        <v>165</v>
      </c>
      <c r="D24" s="148">
        <f>SUM(D21:D23)</f>
        <v>256</v>
      </c>
      <c r="E24" s="148">
        <f>SUM(E21:E23)</f>
        <v>242</v>
      </c>
      <c r="F24" s="148">
        <f>SUM(B24:E24)</f>
        <v>865</v>
      </c>
      <c r="G24" s="148">
        <f>SUM(G21:G23)</f>
        <v>511</v>
      </c>
      <c r="H24" s="148">
        <f>SUM(H21:H23)</f>
        <v>68</v>
      </c>
      <c r="I24" s="148">
        <f>SUM(I21:I23)</f>
        <v>18</v>
      </c>
      <c r="J24" s="148">
        <f>SUM(J21:J23)</f>
        <v>74</v>
      </c>
      <c r="K24" s="148">
        <f>SUM(G24:J24)</f>
        <v>671</v>
      </c>
      <c r="L24" s="148">
        <f>SUM(L21:L23)</f>
        <v>330</v>
      </c>
      <c r="M24" s="148">
        <f>SUM(M21:M23)</f>
        <v>28</v>
      </c>
      <c r="N24" s="148">
        <f>SUM(N21:N23)</f>
        <v>21</v>
      </c>
      <c r="O24" s="187">
        <f>SUM(O21:O23)</f>
        <v>54</v>
      </c>
      <c r="P24" s="148">
        <f>SUM(P21:P23)</f>
        <v>433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8</v>
      </c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115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64</v>
      </c>
      <c r="C6" s="153">
        <v>36</v>
      </c>
      <c r="D6" s="153">
        <v>25</v>
      </c>
      <c r="E6" s="153">
        <f>B6+C6+D6</f>
        <v>125</v>
      </c>
      <c r="F6" s="153">
        <v>17</v>
      </c>
      <c r="G6" s="153">
        <v>13</v>
      </c>
      <c r="H6" s="153">
        <v>0</v>
      </c>
      <c r="I6" s="153">
        <v>0</v>
      </c>
      <c r="J6" s="153">
        <f>SUM(G6:I6)</f>
        <v>13</v>
      </c>
      <c r="K6" s="153">
        <v>72</v>
      </c>
      <c r="L6" s="153">
        <v>34</v>
      </c>
      <c r="M6" s="151">
        <v>23</v>
      </c>
      <c r="N6" s="151">
        <f>SUM(K6:M6)</f>
        <v>129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44</v>
      </c>
      <c r="C7" s="153">
        <v>1</v>
      </c>
      <c r="D7" s="153">
        <v>3</v>
      </c>
      <c r="E7" s="153">
        <f>B7+C7+D7</f>
        <v>48</v>
      </c>
      <c r="F7" s="153">
        <v>1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45</v>
      </c>
      <c r="L7" s="153">
        <v>1</v>
      </c>
      <c r="M7" s="151">
        <v>2</v>
      </c>
      <c r="N7" s="148">
        <f>SUM(K7:M7)</f>
        <v>48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439-5</f>
        <v>434</v>
      </c>
      <c r="C8" s="153">
        <v>346</v>
      </c>
      <c r="D8" s="153">
        <v>274</v>
      </c>
      <c r="E8" s="153">
        <f>B8+C8+D8</f>
        <v>1054</v>
      </c>
      <c r="F8" s="153">
        <v>228</v>
      </c>
      <c r="G8" s="153">
        <v>216</v>
      </c>
      <c r="H8" s="153">
        <v>5</v>
      </c>
      <c r="I8" s="153">
        <v>0</v>
      </c>
      <c r="J8" s="153">
        <f>SUM(G8:I8)</f>
        <v>221</v>
      </c>
      <c r="K8" s="153">
        <v>535</v>
      </c>
      <c r="L8" s="153">
        <v>351</v>
      </c>
      <c r="M8" s="120">
        <v>175</v>
      </c>
      <c r="N8" s="144">
        <f>SUM(K8:M8)</f>
        <v>1061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542</v>
      </c>
      <c r="C9" s="148">
        <f>SUM(C6:C8)</f>
        <v>383</v>
      </c>
      <c r="D9" s="148">
        <f>SUM(D6:D8)</f>
        <v>302</v>
      </c>
      <c r="E9" s="153">
        <f>B9+C9+D9</f>
        <v>1227</v>
      </c>
      <c r="F9" s="15">
        <f>SUM(F6:F8)</f>
        <v>246</v>
      </c>
      <c r="G9" s="15">
        <f>SUM(G6:G8)</f>
        <v>230</v>
      </c>
      <c r="H9" s="15">
        <f>SUM(H6:H8)</f>
        <v>5</v>
      </c>
      <c r="I9" s="15">
        <f>SUM(I6:I8)</f>
        <v>0</v>
      </c>
      <c r="J9" s="153">
        <f>SUM(G9:I9)</f>
        <v>235</v>
      </c>
      <c r="K9" s="15">
        <f>SUM(K6:K8)</f>
        <v>652</v>
      </c>
      <c r="L9" s="15">
        <f>SUM(L6:L8)</f>
        <v>386</v>
      </c>
      <c r="M9" s="15">
        <f>SUM(M6:M8)</f>
        <v>200</v>
      </c>
      <c r="N9" s="144">
        <f>SUM(N6:N8)</f>
        <v>1238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1</v>
      </c>
      <c r="C14" s="77">
        <v>0</v>
      </c>
      <c r="D14" s="77">
        <v>33</v>
      </c>
      <c r="E14" s="65">
        <v>30</v>
      </c>
      <c r="F14" s="151">
        <f>SUM(B14:E14)</f>
        <v>64</v>
      </c>
      <c r="G14" s="21">
        <v>17</v>
      </c>
      <c r="H14" s="20">
        <v>9</v>
      </c>
      <c r="I14" s="5">
        <v>10</v>
      </c>
      <c r="J14" s="5">
        <v>0</v>
      </c>
      <c r="K14" s="155">
        <f>SUM(G14:J14)</f>
        <v>36</v>
      </c>
      <c r="L14" s="20">
        <v>14</v>
      </c>
      <c r="M14" s="5">
        <v>9</v>
      </c>
      <c r="N14" s="5">
        <v>2</v>
      </c>
      <c r="O14" s="67">
        <v>0</v>
      </c>
      <c r="P14" s="77">
        <f>SUM(L14:O14)</f>
        <v>25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35</v>
      </c>
      <c r="E15" s="66">
        <v>9</v>
      </c>
      <c r="F15" s="151">
        <f>SUM(B15:E15)</f>
        <v>44</v>
      </c>
      <c r="G15" s="24">
        <v>1</v>
      </c>
      <c r="H15" s="23">
        <v>0</v>
      </c>
      <c r="I15" s="5">
        <v>0</v>
      </c>
      <c r="J15" s="5">
        <v>0</v>
      </c>
      <c r="K15" s="155">
        <f>SUM(G15:J15)</f>
        <v>1</v>
      </c>
      <c r="L15" s="23">
        <v>3</v>
      </c>
      <c r="M15" s="5">
        <v>0</v>
      </c>
      <c r="N15" s="5">
        <v>0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f>57-5</f>
        <v>52</v>
      </c>
      <c r="C16" s="77">
        <v>41</v>
      </c>
      <c r="D16" s="77">
        <v>181</v>
      </c>
      <c r="E16" s="66">
        <v>160</v>
      </c>
      <c r="F16" s="151">
        <f>SUM(B16:E16)</f>
        <v>434</v>
      </c>
      <c r="G16" s="24">
        <v>200</v>
      </c>
      <c r="H16" s="23">
        <v>91</v>
      </c>
      <c r="I16" s="5">
        <v>51</v>
      </c>
      <c r="J16" s="5">
        <v>4</v>
      </c>
      <c r="K16" s="155">
        <f>SUM(G16:J16)</f>
        <v>346</v>
      </c>
      <c r="L16" s="23">
        <v>194</v>
      </c>
      <c r="M16" s="5">
        <v>32</v>
      </c>
      <c r="N16" s="5">
        <v>25</v>
      </c>
      <c r="O16" s="68">
        <v>23</v>
      </c>
      <c r="P16" s="77">
        <f>SUM(L16:O16)</f>
        <v>274</v>
      </c>
    </row>
    <row r="17" spans="1:18" ht="20.100000000000001" customHeight="1" x14ac:dyDescent="0.2">
      <c r="A17" s="152" t="s">
        <v>7</v>
      </c>
      <c r="B17" s="23">
        <f>SUM(B14:B16)</f>
        <v>53</v>
      </c>
      <c r="C17" s="23">
        <f>SUM(C14:C16)</f>
        <v>41</v>
      </c>
      <c r="D17" s="23">
        <f>SUM(D14:D16)</f>
        <v>249</v>
      </c>
      <c r="E17" s="23">
        <f>SUM(E14:E16)</f>
        <v>199</v>
      </c>
      <c r="F17" s="151">
        <f>SUM(B17:E17)</f>
        <v>542</v>
      </c>
      <c r="G17" s="24">
        <f>SUM(G14:G16)</f>
        <v>218</v>
      </c>
      <c r="H17" s="24">
        <f>SUM(H14:H16)</f>
        <v>100</v>
      </c>
      <c r="I17" s="21">
        <f>SUM(I14:I16)</f>
        <v>61</v>
      </c>
      <c r="J17" s="21">
        <f>SUM(J14:J16)</f>
        <v>4</v>
      </c>
      <c r="K17" s="151">
        <f>SUM(G17:J17)</f>
        <v>383</v>
      </c>
      <c r="L17" s="24">
        <f>SUM(L14:L16)</f>
        <v>211</v>
      </c>
      <c r="M17" s="21">
        <f>SUM(M14:M16)</f>
        <v>41</v>
      </c>
      <c r="N17" s="21">
        <f>SUM(N14:N16)</f>
        <v>27</v>
      </c>
      <c r="O17" s="24">
        <f>SUM(O14:O16)</f>
        <v>23</v>
      </c>
      <c r="P17" s="77">
        <f>SUM(L17:O17)</f>
        <v>302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0</v>
      </c>
      <c r="D21" s="151">
        <v>33</v>
      </c>
      <c r="E21" s="151">
        <v>37</v>
      </c>
      <c r="F21" s="151">
        <f>SUM(B21:E21)</f>
        <v>72</v>
      </c>
      <c r="G21" s="151">
        <v>15</v>
      </c>
      <c r="H21" s="151">
        <v>7</v>
      </c>
      <c r="I21" s="151">
        <v>10</v>
      </c>
      <c r="J21" s="151">
        <v>2</v>
      </c>
      <c r="K21" s="151">
        <f>SUM(G21:J21)</f>
        <v>34</v>
      </c>
      <c r="L21" s="151">
        <v>7</v>
      </c>
      <c r="M21" s="151">
        <v>9</v>
      </c>
      <c r="N21" s="151">
        <v>2</v>
      </c>
      <c r="O21" s="151">
        <v>5</v>
      </c>
      <c r="P21" s="151">
        <f>SUM(L21:O21)</f>
        <v>23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35</v>
      </c>
      <c r="E22" s="151">
        <v>10</v>
      </c>
      <c r="F22" s="151">
        <f>SUM(B22:E22)</f>
        <v>45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2</v>
      </c>
      <c r="M22" s="151">
        <v>0</v>
      </c>
      <c r="N22" s="185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67</v>
      </c>
      <c r="C23" s="151">
        <v>7</v>
      </c>
      <c r="D23" s="151">
        <v>169</v>
      </c>
      <c r="E23" s="151">
        <v>292</v>
      </c>
      <c r="F23" s="151">
        <f>SUM(B23:E23)</f>
        <v>535</v>
      </c>
      <c r="G23" s="151">
        <v>193</v>
      </c>
      <c r="H23" s="151">
        <v>106</v>
      </c>
      <c r="I23" s="151">
        <v>48</v>
      </c>
      <c r="J23" s="151">
        <v>4</v>
      </c>
      <c r="K23" s="151">
        <f>SUM(G23:J23)</f>
        <v>351</v>
      </c>
      <c r="L23" s="151">
        <v>99</v>
      </c>
      <c r="M23" s="151">
        <v>33</v>
      </c>
      <c r="N23" s="151">
        <v>9</v>
      </c>
      <c r="O23" s="151">
        <v>34</v>
      </c>
      <c r="P23" s="151">
        <f>SUM(L23:O23)</f>
        <v>175</v>
      </c>
    </row>
    <row r="24" spans="1:18" ht="20.100000000000001" customHeight="1" x14ac:dyDescent="0.2">
      <c r="A24" s="15" t="s">
        <v>7</v>
      </c>
      <c r="B24" s="148">
        <f>SUM(B21:B23)</f>
        <v>69</v>
      </c>
      <c r="C24" s="148">
        <f>SUM(C21:C23)</f>
        <v>7</v>
      </c>
      <c r="D24" s="148">
        <f>SUM(D21:D23)</f>
        <v>237</v>
      </c>
      <c r="E24" s="148">
        <f>SUM(E21:E23)</f>
        <v>339</v>
      </c>
      <c r="F24" s="148">
        <f>SUM(B24:E24)</f>
        <v>652</v>
      </c>
      <c r="G24" s="148">
        <f>SUM(G21:G23)</f>
        <v>209</v>
      </c>
      <c r="H24" s="148">
        <f>SUM(H21:H23)</f>
        <v>113</v>
      </c>
      <c r="I24" s="148">
        <f>SUM(I21:I23)</f>
        <v>58</v>
      </c>
      <c r="J24" s="148">
        <f>SUM(J21:J23)</f>
        <v>6</v>
      </c>
      <c r="K24" s="148">
        <f>SUM(G24:J24)</f>
        <v>386</v>
      </c>
      <c r="L24" s="148">
        <f>SUM(L21:L23)</f>
        <v>108</v>
      </c>
      <c r="M24" s="148">
        <f>SUM(M21:M23)</f>
        <v>42</v>
      </c>
      <c r="N24" s="148">
        <f>SUM(N21:N23)</f>
        <v>11</v>
      </c>
      <c r="O24" s="187">
        <f>SUM(O21:O23)</f>
        <v>39</v>
      </c>
      <c r="P24" s="148">
        <f>SUM(P21:P23)</f>
        <v>200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 t="s">
        <v>164</v>
      </c>
      <c r="E27" s="95">
        <v>5</v>
      </c>
      <c r="F27" s="96">
        <v>5</v>
      </c>
      <c r="G27" s="96">
        <v>2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 t="s">
        <v>165</v>
      </c>
      <c r="E28" s="95">
        <v>9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14</v>
      </c>
      <c r="F37" s="112">
        <f>SUM(F27:F36)</f>
        <v>10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33</v>
      </c>
      <c r="C6" s="153">
        <v>11</v>
      </c>
      <c r="D6" s="153">
        <v>38</v>
      </c>
      <c r="E6" s="153">
        <f>B6+C6+D6</f>
        <v>82</v>
      </c>
      <c r="F6" s="153">
        <v>20</v>
      </c>
      <c r="G6" s="153">
        <v>15</v>
      </c>
      <c r="H6" s="153">
        <v>0</v>
      </c>
      <c r="I6" s="153">
        <v>0</v>
      </c>
      <c r="J6" s="153">
        <f>SUM(G6:I6)</f>
        <v>15</v>
      </c>
      <c r="K6" s="153">
        <v>10</v>
      </c>
      <c r="L6" s="153">
        <v>53</v>
      </c>
      <c r="M6" s="151">
        <v>24</v>
      </c>
      <c r="N6" s="151">
        <f>SUM(K6:M6)</f>
        <v>87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0</v>
      </c>
      <c r="D7" s="153">
        <v>11</v>
      </c>
      <c r="E7" s="153">
        <f>B7+C7+D7</f>
        <v>12</v>
      </c>
      <c r="F7" s="153">
        <v>2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2</v>
      </c>
      <c r="L7" s="153">
        <v>1</v>
      </c>
      <c r="M7" s="151">
        <v>10</v>
      </c>
      <c r="N7" s="148">
        <f>SUM(K7:M7)</f>
        <v>13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111</v>
      </c>
      <c r="C8" s="153">
        <v>99</v>
      </c>
      <c r="D8" s="153">
        <v>186</v>
      </c>
      <c r="E8" s="153">
        <f>B8+C8+D8</f>
        <v>396</v>
      </c>
      <c r="F8" s="153">
        <v>51</v>
      </c>
      <c r="G8" s="153">
        <v>87</v>
      </c>
      <c r="H8" s="153">
        <v>1</v>
      </c>
      <c r="I8" s="153">
        <v>4</v>
      </c>
      <c r="J8" s="153">
        <f>SUM(G8:I8)</f>
        <v>92</v>
      </c>
      <c r="K8" s="153">
        <v>38</v>
      </c>
      <c r="L8" s="153">
        <v>159</v>
      </c>
      <c r="M8" s="120">
        <v>158</v>
      </c>
      <c r="N8" s="144">
        <f>SUM(K8:M8)</f>
        <v>355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145</v>
      </c>
      <c r="C9" s="148">
        <f>SUM(C6:C8)</f>
        <v>110</v>
      </c>
      <c r="D9" s="148">
        <f>SUM(D6:D8)</f>
        <v>235</v>
      </c>
      <c r="E9" s="153">
        <f>B9+C9+D9</f>
        <v>490</v>
      </c>
      <c r="F9" s="15">
        <f>SUM(F6:F8)</f>
        <v>73</v>
      </c>
      <c r="G9" s="15">
        <f>SUM(G6:G8)</f>
        <v>103</v>
      </c>
      <c r="H9" s="15">
        <f>SUM(H6:H8)</f>
        <v>1</v>
      </c>
      <c r="I9" s="15">
        <f>SUM(I6:I8)</f>
        <v>4</v>
      </c>
      <c r="J9" s="153">
        <f>SUM(G9:I9)</f>
        <v>108</v>
      </c>
      <c r="K9" s="15">
        <f>SUM(K6:K8)</f>
        <v>50</v>
      </c>
      <c r="L9" s="15">
        <f>SUM(L6:L8)</f>
        <v>213</v>
      </c>
      <c r="M9" s="15">
        <f>SUM(M6:M8)</f>
        <v>192</v>
      </c>
      <c r="N9" s="144">
        <f>SUM(N6:N8)</f>
        <v>455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1</v>
      </c>
      <c r="D14" s="77">
        <v>16</v>
      </c>
      <c r="E14" s="65">
        <v>16</v>
      </c>
      <c r="F14" s="151">
        <f>SUM(B14:E14)</f>
        <v>33</v>
      </c>
      <c r="G14" s="21">
        <v>0</v>
      </c>
      <c r="H14" s="20">
        <v>2</v>
      </c>
      <c r="I14" s="5">
        <v>8</v>
      </c>
      <c r="J14" s="5">
        <v>1</v>
      </c>
      <c r="K14" s="155">
        <f>SUM(G14:J14)</f>
        <v>11</v>
      </c>
      <c r="L14" s="20">
        <v>12</v>
      </c>
      <c r="M14" s="5">
        <v>11</v>
      </c>
      <c r="N14" s="5">
        <v>12</v>
      </c>
      <c r="O14" s="67">
        <v>3</v>
      </c>
      <c r="P14" s="77">
        <f>SUM(L14:O14)</f>
        <v>38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0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3</v>
      </c>
      <c r="M15" s="5">
        <v>4</v>
      </c>
      <c r="N15" s="5">
        <v>4</v>
      </c>
      <c r="O15" s="68">
        <v>0</v>
      </c>
      <c r="P15" s="77">
        <f>SUM(L15:O15)</f>
        <v>11</v>
      </c>
    </row>
    <row r="16" spans="1:16" ht="20.100000000000001" customHeight="1" x14ac:dyDescent="0.2">
      <c r="A16" s="152" t="s">
        <v>17</v>
      </c>
      <c r="B16" s="23">
        <v>20</v>
      </c>
      <c r="C16" s="77">
        <v>11</v>
      </c>
      <c r="D16" s="77">
        <v>19</v>
      </c>
      <c r="E16" s="66">
        <v>61</v>
      </c>
      <c r="F16" s="151">
        <f>SUM(B16:E16)</f>
        <v>111</v>
      </c>
      <c r="G16" s="24">
        <v>36</v>
      </c>
      <c r="H16" s="23">
        <v>19</v>
      </c>
      <c r="I16" s="5">
        <v>26</v>
      </c>
      <c r="J16" s="5">
        <v>18</v>
      </c>
      <c r="K16" s="155">
        <f>SUM(G16:J16)</f>
        <v>99</v>
      </c>
      <c r="L16" s="23">
        <v>97</v>
      </c>
      <c r="M16" s="5">
        <v>47</v>
      </c>
      <c r="N16" s="5">
        <v>37</v>
      </c>
      <c r="O16" s="68">
        <v>5</v>
      </c>
      <c r="P16" s="77">
        <f>SUM(L16:O16)</f>
        <v>186</v>
      </c>
    </row>
    <row r="17" spans="1:18" ht="20.100000000000001" customHeight="1" x14ac:dyDescent="0.2">
      <c r="A17" s="152" t="s">
        <v>7</v>
      </c>
      <c r="B17" s="23">
        <f>SUM(B14:B16)</f>
        <v>20</v>
      </c>
      <c r="C17" s="23">
        <f>SUM(C14:C16)</f>
        <v>12</v>
      </c>
      <c r="D17" s="23">
        <f>SUM(D14:D16)</f>
        <v>36</v>
      </c>
      <c r="E17" s="23">
        <f>SUM(E14:E16)</f>
        <v>77</v>
      </c>
      <c r="F17" s="151">
        <f>SUM(B17:E17)</f>
        <v>145</v>
      </c>
      <c r="G17" s="24">
        <f>SUM(G14:G16)</f>
        <v>36</v>
      </c>
      <c r="H17" s="24">
        <f>SUM(H14:H16)</f>
        <v>21</v>
      </c>
      <c r="I17" s="21">
        <f>SUM(I14:I16)</f>
        <v>34</v>
      </c>
      <c r="J17" s="21">
        <f>SUM(J14:J16)</f>
        <v>19</v>
      </c>
      <c r="K17" s="151">
        <f>SUM(G17:J17)</f>
        <v>110</v>
      </c>
      <c r="L17" s="24">
        <f>SUM(L14:L16)</f>
        <v>112</v>
      </c>
      <c r="M17" s="21">
        <f>SUM(M14:M16)</f>
        <v>62</v>
      </c>
      <c r="N17" s="21">
        <f>SUM(N14:N16)</f>
        <v>53</v>
      </c>
      <c r="O17" s="24">
        <f>SUM(O14:O16)</f>
        <v>8</v>
      </c>
      <c r="P17" s="77">
        <f>SUM(L17:O17)</f>
        <v>235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2</v>
      </c>
      <c r="D21" s="151">
        <v>1</v>
      </c>
      <c r="E21" s="151">
        <v>5</v>
      </c>
      <c r="F21" s="151">
        <f>SUM(B21:E21)</f>
        <v>10</v>
      </c>
      <c r="G21" s="151">
        <v>2</v>
      </c>
      <c r="H21" s="151">
        <v>3</v>
      </c>
      <c r="I21" s="151">
        <v>25</v>
      </c>
      <c r="J21" s="151">
        <v>23</v>
      </c>
      <c r="K21" s="151">
        <f>SUM(G21:J21)</f>
        <v>53</v>
      </c>
      <c r="L21" s="151">
        <v>5</v>
      </c>
      <c r="M21" s="151">
        <v>7</v>
      </c>
      <c r="N21" s="151">
        <v>10</v>
      </c>
      <c r="O21" s="151">
        <v>2</v>
      </c>
      <c r="P21" s="151">
        <f>SUM(L21:O21)</f>
        <v>24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1</v>
      </c>
      <c r="F22" s="151">
        <f>SUM(B22:E22)</f>
        <v>2</v>
      </c>
      <c r="G22" s="151">
        <v>0</v>
      </c>
      <c r="H22" s="151">
        <v>0</v>
      </c>
      <c r="I22" s="151">
        <v>0</v>
      </c>
      <c r="J22" s="151">
        <v>1</v>
      </c>
      <c r="K22" s="211">
        <v>0</v>
      </c>
      <c r="L22" s="151">
        <v>3</v>
      </c>
      <c r="M22" s="151">
        <v>3</v>
      </c>
      <c r="N22" s="182">
        <v>4</v>
      </c>
      <c r="O22" s="151">
        <v>0</v>
      </c>
      <c r="P22" s="151">
        <f>SUM(L22:O22)</f>
        <v>10</v>
      </c>
    </row>
    <row r="23" spans="1:18" ht="20.100000000000001" customHeight="1" x14ac:dyDescent="0.2">
      <c r="A23" s="153" t="s">
        <v>17</v>
      </c>
      <c r="B23" s="151">
        <v>18</v>
      </c>
      <c r="C23" s="151">
        <v>6</v>
      </c>
      <c r="D23" s="151">
        <v>5</v>
      </c>
      <c r="E23" s="151">
        <v>9</v>
      </c>
      <c r="F23" s="151">
        <f>SUM(B23:E23)</f>
        <v>38</v>
      </c>
      <c r="G23" s="151">
        <v>24</v>
      </c>
      <c r="H23" s="151">
        <v>14</v>
      </c>
      <c r="I23" s="151">
        <v>23</v>
      </c>
      <c r="J23" s="151">
        <v>98</v>
      </c>
      <c r="K23" s="151">
        <f>SUM(G23:J23)</f>
        <v>159</v>
      </c>
      <c r="L23" s="151">
        <v>70</v>
      </c>
      <c r="M23" s="151">
        <v>41</v>
      </c>
      <c r="N23" s="151">
        <v>41</v>
      </c>
      <c r="O23" s="151">
        <v>6</v>
      </c>
      <c r="P23" s="151">
        <f>SUM(L23:O23)</f>
        <v>158</v>
      </c>
    </row>
    <row r="24" spans="1:18" ht="20.100000000000001" customHeight="1" x14ac:dyDescent="0.2">
      <c r="A24" s="15" t="s">
        <v>7</v>
      </c>
      <c r="B24" s="148">
        <f>SUM(B21:B23)</f>
        <v>20</v>
      </c>
      <c r="C24" s="148">
        <f>SUM(C21:C23)</f>
        <v>8</v>
      </c>
      <c r="D24" s="148">
        <f>SUM(D21:D23)</f>
        <v>7</v>
      </c>
      <c r="E24" s="148">
        <f>SUM(E21:E23)</f>
        <v>15</v>
      </c>
      <c r="F24" s="148">
        <f>SUM(B24:E24)</f>
        <v>50</v>
      </c>
      <c r="G24" s="148">
        <f>SUM(G21:G23)</f>
        <v>26</v>
      </c>
      <c r="H24" s="148">
        <f>SUM(H21:H23)</f>
        <v>17</v>
      </c>
      <c r="I24" s="148">
        <f>SUM(I21:I23)</f>
        <v>48</v>
      </c>
      <c r="J24" s="148">
        <f>SUM(J21:J23)</f>
        <v>122</v>
      </c>
      <c r="K24" s="148">
        <f>SUM(G24:J24)</f>
        <v>213</v>
      </c>
      <c r="L24" s="148">
        <f>SUM(L21:L23)</f>
        <v>78</v>
      </c>
      <c r="M24" s="148">
        <f>SUM(M21:M23)</f>
        <v>51</v>
      </c>
      <c r="N24" s="148">
        <f>SUM(N21:N23)</f>
        <v>55</v>
      </c>
      <c r="O24" s="187">
        <f>SUM(O21:O23)</f>
        <v>8</v>
      </c>
      <c r="P24" s="148">
        <f>SUM(P21:P23)</f>
        <v>192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>
        <v>16</v>
      </c>
      <c r="F27" s="96">
        <v>3</v>
      </c>
      <c r="G27" s="96">
        <v>3</v>
      </c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16</v>
      </c>
      <c r="F37" s="112">
        <f>SUM(F27:F36)</f>
        <v>3</v>
      </c>
      <c r="G37" s="112">
        <f>SUM(G27:G36)</f>
        <v>3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111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35</v>
      </c>
      <c r="C6" s="153">
        <v>78</v>
      </c>
      <c r="D6" s="153">
        <v>59</v>
      </c>
      <c r="E6" s="153">
        <f>B6+C6+D6</f>
        <v>172</v>
      </c>
      <c r="F6" s="153">
        <v>21</v>
      </c>
      <c r="G6" s="153">
        <v>30</v>
      </c>
      <c r="H6" s="153">
        <v>0</v>
      </c>
      <c r="I6" s="153">
        <v>0</v>
      </c>
      <c r="J6" s="153">
        <f>SUM(G6:I6)</f>
        <v>30</v>
      </c>
      <c r="K6" s="153">
        <v>41</v>
      </c>
      <c r="L6" s="153">
        <v>86</v>
      </c>
      <c r="M6" s="151">
        <v>36</v>
      </c>
      <c r="N6" s="151">
        <f>SUM(K6:M6)</f>
        <v>163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0</v>
      </c>
      <c r="D7" s="153">
        <v>7</v>
      </c>
      <c r="E7" s="153">
        <f>B7+C7+D7</f>
        <v>8</v>
      </c>
      <c r="F7" s="153">
        <v>1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1</v>
      </c>
      <c r="L7" s="153">
        <v>1</v>
      </c>
      <c r="M7" s="151">
        <v>5</v>
      </c>
      <c r="N7" s="148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320</v>
      </c>
      <c r="C8" s="153">
        <v>339</v>
      </c>
      <c r="D8" s="153">
        <v>279</v>
      </c>
      <c r="E8" s="153">
        <f>B8+C8+D8</f>
        <v>938</v>
      </c>
      <c r="F8" s="153">
        <v>474</v>
      </c>
      <c r="G8" s="153">
        <v>207</v>
      </c>
      <c r="H8" s="153">
        <v>0</v>
      </c>
      <c r="I8" s="153">
        <v>0</v>
      </c>
      <c r="J8" s="153">
        <f>SUM(G8:I8)</f>
        <v>207</v>
      </c>
      <c r="K8" s="153">
        <v>437</v>
      </c>
      <c r="L8" s="153">
        <v>492</v>
      </c>
      <c r="M8" s="120">
        <v>276</v>
      </c>
      <c r="N8" s="144">
        <f>SUM(K8:M8)</f>
        <v>1205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356</v>
      </c>
      <c r="C9" s="148">
        <f>SUM(C6:C8)</f>
        <v>417</v>
      </c>
      <c r="D9" s="148">
        <f>SUM(D6:D8)</f>
        <v>345</v>
      </c>
      <c r="E9" s="153">
        <f>B9+C9+D9</f>
        <v>1118</v>
      </c>
      <c r="F9" s="15">
        <f>SUM(F6:F8)</f>
        <v>496</v>
      </c>
      <c r="G9" s="15">
        <f>SUM(G6:G8)</f>
        <v>239</v>
      </c>
      <c r="H9" s="15">
        <f>SUM(H6:H8)</f>
        <v>0</v>
      </c>
      <c r="I9" s="15">
        <f>SUM(I6:I8)</f>
        <v>0</v>
      </c>
      <c r="J9" s="153">
        <f>SUM(G9:I9)</f>
        <v>239</v>
      </c>
      <c r="K9" s="15">
        <f>SUM(K6:K8)</f>
        <v>479</v>
      </c>
      <c r="L9" s="15">
        <f>SUM(L6:L8)</f>
        <v>579</v>
      </c>
      <c r="M9" s="15">
        <f>SUM(M6:M8)</f>
        <v>317</v>
      </c>
      <c r="N9" s="144">
        <f>SUM(N6:N8)</f>
        <v>1375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1</v>
      </c>
      <c r="D14" s="77">
        <v>1</v>
      </c>
      <c r="E14" s="65">
        <v>28</v>
      </c>
      <c r="F14" s="151">
        <f>SUM(B14:E14)</f>
        <v>35</v>
      </c>
      <c r="G14" s="21">
        <v>9</v>
      </c>
      <c r="H14" s="20">
        <v>1</v>
      </c>
      <c r="I14" s="5">
        <v>68</v>
      </c>
      <c r="J14" s="5">
        <v>0</v>
      </c>
      <c r="K14" s="155">
        <f>SUM(G14:J14)</f>
        <v>78</v>
      </c>
      <c r="L14" s="20">
        <v>17</v>
      </c>
      <c r="M14" s="5">
        <v>18</v>
      </c>
      <c r="N14" s="5">
        <v>15</v>
      </c>
      <c r="O14" s="67">
        <v>9</v>
      </c>
      <c r="P14" s="77">
        <f>SUM(L14:O14)</f>
        <v>59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1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2</v>
      </c>
      <c r="M15" s="5">
        <v>0</v>
      </c>
      <c r="N15" s="5">
        <v>5</v>
      </c>
      <c r="O15" s="68">
        <v>0</v>
      </c>
      <c r="P15" s="77">
        <f>SUM(L15:O15)</f>
        <v>7</v>
      </c>
    </row>
    <row r="16" spans="1:16" ht="20.100000000000001" customHeight="1" x14ac:dyDescent="0.2">
      <c r="A16" s="152" t="s">
        <v>17</v>
      </c>
      <c r="B16" s="23">
        <v>48</v>
      </c>
      <c r="C16" s="77">
        <v>1</v>
      </c>
      <c r="D16" s="77">
        <v>180</v>
      </c>
      <c r="E16" s="66">
        <v>91</v>
      </c>
      <c r="F16" s="151">
        <f>SUM(B16:E16)</f>
        <v>320</v>
      </c>
      <c r="G16" s="24">
        <v>32</v>
      </c>
      <c r="H16" s="23">
        <v>102</v>
      </c>
      <c r="I16" s="5">
        <v>121</v>
      </c>
      <c r="J16" s="5">
        <v>84</v>
      </c>
      <c r="K16" s="155">
        <f>SUM(G16:J16)</f>
        <v>339</v>
      </c>
      <c r="L16" s="23">
        <v>102</v>
      </c>
      <c r="M16" s="5">
        <v>92</v>
      </c>
      <c r="N16" s="5">
        <v>55</v>
      </c>
      <c r="O16" s="68">
        <v>30</v>
      </c>
      <c r="P16" s="77">
        <f>SUM(L16:O16)</f>
        <v>279</v>
      </c>
    </row>
    <row r="17" spans="1:18" ht="20.100000000000001" customHeight="1" x14ac:dyDescent="0.2">
      <c r="A17" s="152" t="s">
        <v>7</v>
      </c>
      <c r="B17" s="23">
        <f>SUM(B14:B16)</f>
        <v>53</v>
      </c>
      <c r="C17" s="23">
        <f>SUM(C14:C16)</f>
        <v>2</v>
      </c>
      <c r="D17" s="23">
        <f>SUM(D14:D16)</f>
        <v>181</v>
      </c>
      <c r="E17" s="23">
        <f>SUM(E14:E16)</f>
        <v>120</v>
      </c>
      <c r="F17" s="151">
        <f>SUM(B17:E17)</f>
        <v>356</v>
      </c>
      <c r="G17" s="24">
        <f>SUM(G14:G16)</f>
        <v>41</v>
      </c>
      <c r="H17" s="24">
        <f>SUM(H14:H16)</f>
        <v>103</v>
      </c>
      <c r="I17" s="21">
        <f>SUM(I14:I16)</f>
        <v>189</v>
      </c>
      <c r="J17" s="21">
        <f>SUM(J14:J16)</f>
        <v>84</v>
      </c>
      <c r="K17" s="151">
        <f>SUM(G17:J17)</f>
        <v>417</v>
      </c>
      <c r="L17" s="24">
        <f>SUM(L14:L16)</f>
        <v>121</v>
      </c>
      <c r="M17" s="21">
        <f>SUM(M14:M16)</f>
        <v>110</v>
      </c>
      <c r="N17" s="21">
        <f>SUM(N14:N16)</f>
        <v>75</v>
      </c>
      <c r="O17" s="24">
        <f>SUM(O14:O16)</f>
        <v>39</v>
      </c>
      <c r="P17" s="77">
        <f>SUM(L17:O17)</f>
        <v>345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5</v>
      </c>
      <c r="C21" s="151">
        <v>1</v>
      </c>
      <c r="D21" s="151">
        <v>6</v>
      </c>
      <c r="E21" s="151">
        <v>29</v>
      </c>
      <c r="F21" s="151">
        <f>SUM(B21:E21)</f>
        <v>41</v>
      </c>
      <c r="G21" s="151">
        <v>5</v>
      </c>
      <c r="H21" s="151">
        <v>2</v>
      </c>
      <c r="I21" s="151">
        <v>68</v>
      </c>
      <c r="J21" s="151">
        <v>11</v>
      </c>
      <c r="K21" s="151">
        <f>SUM(G21:J21)</f>
        <v>86</v>
      </c>
      <c r="L21" s="151">
        <v>10</v>
      </c>
      <c r="M21" s="151">
        <f>13-1</f>
        <v>12</v>
      </c>
      <c r="N21" s="151">
        <v>8</v>
      </c>
      <c r="O21" s="151">
        <v>6</v>
      </c>
      <c r="P21" s="151">
        <f>SUM(L21:O21)</f>
        <v>36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0</v>
      </c>
      <c r="H22" s="151">
        <v>0</v>
      </c>
      <c r="I22" s="151">
        <v>1</v>
      </c>
      <c r="J22" s="151">
        <v>0</v>
      </c>
      <c r="K22" s="151">
        <f>SUM(G22:J22)</f>
        <v>1</v>
      </c>
      <c r="L22" s="151">
        <v>1</v>
      </c>
      <c r="M22" s="151">
        <v>0</v>
      </c>
      <c r="N22" s="184">
        <v>4</v>
      </c>
      <c r="O22" s="151">
        <v>0</v>
      </c>
      <c r="P22" s="151">
        <f>SUM(L22:O22)</f>
        <v>5</v>
      </c>
    </row>
    <row r="23" spans="1:18" ht="20.100000000000001" customHeight="1" x14ac:dyDescent="0.2">
      <c r="A23" s="153" t="s">
        <v>17</v>
      </c>
      <c r="B23" s="151">
        <v>48</v>
      </c>
      <c r="C23" s="151">
        <v>4</v>
      </c>
      <c r="D23" s="151">
        <v>75</v>
      </c>
      <c r="E23" s="151">
        <v>310</v>
      </c>
      <c r="F23" s="151">
        <f>SUM(B23:E23)</f>
        <v>437</v>
      </c>
      <c r="G23" s="151">
        <v>45</v>
      </c>
      <c r="H23" s="151">
        <v>93</v>
      </c>
      <c r="I23" s="151">
        <v>199</v>
      </c>
      <c r="J23" s="151">
        <v>155</v>
      </c>
      <c r="K23" s="151">
        <f>SUM(G23:J23)</f>
        <v>492</v>
      </c>
      <c r="L23" s="151">
        <v>45</v>
      </c>
      <c r="M23" s="151">
        <f>58+1</f>
        <v>59</v>
      </c>
      <c r="N23" s="151">
        <v>41</v>
      </c>
      <c r="O23" s="151">
        <v>131</v>
      </c>
      <c r="P23" s="151">
        <f>SUM(L23:O23)</f>
        <v>276</v>
      </c>
    </row>
    <row r="24" spans="1:18" ht="20.100000000000001" customHeight="1" x14ac:dyDescent="0.2">
      <c r="A24" s="15" t="s">
        <v>7</v>
      </c>
      <c r="B24" s="148">
        <f>SUM(B21:B23)</f>
        <v>53</v>
      </c>
      <c r="C24" s="148">
        <f>SUM(C21:C23)</f>
        <v>5</v>
      </c>
      <c r="D24" s="148">
        <f>SUM(D21:D23)</f>
        <v>81</v>
      </c>
      <c r="E24" s="148">
        <f>SUM(E21:E23)</f>
        <v>340</v>
      </c>
      <c r="F24" s="148">
        <f>SUM(B24:E24)</f>
        <v>479</v>
      </c>
      <c r="G24" s="148">
        <f>SUM(G21:G23)</f>
        <v>50</v>
      </c>
      <c r="H24" s="148">
        <f>SUM(H21:H23)</f>
        <v>95</v>
      </c>
      <c r="I24" s="148">
        <f>SUM(I21:I23)</f>
        <v>268</v>
      </c>
      <c r="J24" s="148">
        <f>SUM(J21:J23)</f>
        <v>166</v>
      </c>
      <c r="K24" s="148">
        <f>SUM(G24:J24)</f>
        <v>579</v>
      </c>
      <c r="L24" s="148">
        <f>SUM(L21:L23)</f>
        <v>56</v>
      </c>
      <c r="M24" s="148">
        <f>SUM(M21:M23)</f>
        <v>71</v>
      </c>
      <c r="N24" s="148">
        <f>SUM(N21:N23)</f>
        <v>53</v>
      </c>
      <c r="O24" s="187">
        <f>SUM(O21:O23)</f>
        <v>137</v>
      </c>
      <c r="P24" s="148">
        <f>SUM(P21:P23)</f>
        <v>317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69</v>
      </c>
      <c r="C6" s="153">
        <v>17</v>
      </c>
      <c r="D6" s="153">
        <v>45</v>
      </c>
      <c r="E6" s="153">
        <f>B6+C6+D6</f>
        <v>131</v>
      </c>
      <c r="F6" s="153">
        <v>30</v>
      </c>
      <c r="G6" s="153">
        <v>23</v>
      </c>
      <c r="H6" s="153">
        <v>0</v>
      </c>
      <c r="I6" s="153">
        <v>0</v>
      </c>
      <c r="J6" s="153">
        <f>SUM(G6:I6)</f>
        <v>23</v>
      </c>
      <c r="K6" s="153">
        <v>78</v>
      </c>
      <c r="L6" s="153">
        <v>22</v>
      </c>
      <c r="M6" s="151">
        <v>38</v>
      </c>
      <c r="N6" s="151">
        <f>SUM(K6:M6)</f>
        <v>138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5</v>
      </c>
      <c r="C7" s="153">
        <v>1</v>
      </c>
      <c r="D7" s="153">
        <v>13</v>
      </c>
      <c r="E7" s="153">
        <f>B7+C7+D7</f>
        <v>19</v>
      </c>
      <c r="F7" s="153">
        <v>1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6</v>
      </c>
      <c r="L7" s="153">
        <v>0</v>
      </c>
      <c r="M7" s="151">
        <v>13</v>
      </c>
      <c r="N7" s="148">
        <f>SUM(K7:M7)</f>
        <v>19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285</v>
      </c>
      <c r="C8" s="153">
        <v>119</v>
      </c>
      <c r="D8" s="153">
        <v>231</v>
      </c>
      <c r="E8" s="153">
        <f>B8+C8+D8</f>
        <v>635</v>
      </c>
      <c r="F8" s="153">
        <v>82</v>
      </c>
      <c r="G8" s="153">
        <v>99</v>
      </c>
      <c r="H8" s="153">
        <v>0</v>
      </c>
      <c r="I8" s="153">
        <v>3</v>
      </c>
      <c r="J8" s="153">
        <f>SUM(G8:I8)</f>
        <v>102</v>
      </c>
      <c r="K8" s="153">
        <v>324</v>
      </c>
      <c r="L8" s="153">
        <v>113</v>
      </c>
      <c r="M8" s="120">
        <v>178</v>
      </c>
      <c r="N8" s="144">
        <f>SUM(K8:M8)</f>
        <v>615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359</v>
      </c>
      <c r="C9" s="148">
        <f>SUM(C6:C8)</f>
        <v>137</v>
      </c>
      <c r="D9" s="148">
        <f>SUM(D6:D8)</f>
        <v>289</v>
      </c>
      <c r="E9" s="153">
        <f>B9+C9+D9</f>
        <v>785</v>
      </c>
      <c r="F9" s="15">
        <f>SUM(F6:F8)</f>
        <v>113</v>
      </c>
      <c r="G9" s="15">
        <f>SUM(G6:G8)</f>
        <v>123</v>
      </c>
      <c r="H9" s="15">
        <f>SUM(H6:H8)</f>
        <v>0</v>
      </c>
      <c r="I9" s="15">
        <f>SUM(I6:I8)</f>
        <v>3</v>
      </c>
      <c r="J9" s="153">
        <f>SUM(G9:I9)</f>
        <v>126</v>
      </c>
      <c r="K9" s="15">
        <f>SUM(K6:K8)</f>
        <v>408</v>
      </c>
      <c r="L9" s="15">
        <f>SUM(L6:L8)</f>
        <v>135</v>
      </c>
      <c r="M9" s="15">
        <f>SUM(M6:M8)</f>
        <v>229</v>
      </c>
      <c r="N9" s="144">
        <f>SUM(N6:N8)</f>
        <v>772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6</v>
      </c>
      <c r="C14" s="77">
        <v>0</v>
      </c>
      <c r="D14" s="77">
        <v>36</v>
      </c>
      <c r="E14" s="65">
        <v>27</v>
      </c>
      <c r="F14" s="151">
        <f>SUM(B14:E14)</f>
        <v>69</v>
      </c>
      <c r="G14" s="21">
        <v>5</v>
      </c>
      <c r="H14" s="20">
        <v>6</v>
      </c>
      <c r="I14" s="5">
        <v>6</v>
      </c>
      <c r="J14" s="5">
        <v>0</v>
      </c>
      <c r="K14" s="155">
        <f>SUM(G14:J14)</f>
        <v>17</v>
      </c>
      <c r="L14" s="20">
        <v>24</v>
      </c>
      <c r="M14" s="5">
        <v>11</v>
      </c>
      <c r="N14" s="5">
        <v>10</v>
      </c>
      <c r="O14" s="67">
        <v>0</v>
      </c>
      <c r="P14" s="77">
        <f>SUM(L14:O14)</f>
        <v>45</v>
      </c>
    </row>
    <row r="15" spans="1:16" ht="20.100000000000001" customHeight="1" x14ac:dyDescent="0.2">
      <c r="A15" s="152" t="s">
        <v>16</v>
      </c>
      <c r="B15" s="23">
        <v>2</v>
      </c>
      <c r="C15" s="77">
        <v>0</v>
      </c>
      <c r="D15" s="77">
        <v>3</v>
      </c>
      <c r="E15" s="66">
        <v>0</v>
      </c>
      <c r="F15" s="151">
        <f>SUM(B15:E15)</f>
        <v>5</v>
      </c>
      <c r="G15" s="24">
        <v>0</v>
      </c>
      <c r="H15" s="23">
        <v>0</v>
      </c>
      <c r="I15" s="5">
        <v>1</v>
      </c>
      <c r="J15" s="5">
        <v>0</v>
      </c>
      <c r="K15" s="155">
        <f>SUM(G15:J15)</f>
        <v>1</v>
      </c>
      <c r="L15" s="23">
        <v>2</v>
      </c>
      <c r="M15" s="5">
        <v>4</v>
      </c>
      <c r="N15" s="5">
        <v>7</v>
      </c>
      <c r="O15" s="68">
        <v>0</v>
      </c>
      <c r="P15" s="77">
        <f>SUM(L15:O15)</f>
        <v>13</v>
      </c>
    </row>
    <row r="16" spans="1:16" ht="20.100000000000001" customHeight="1" x14ac:dyDescent="0.2">
      <c r="A16" s="152" t="s">
        <v>17</v>
      </c>
      <c r="B16" s="23">
        <v>116</v>
      </c>
      <c r="C16" s="77">
        <v>17</v>
      </c>
      <c r="D16" s="77">
        <v>60</v>
      </c>
      <c r="E16" s="66">
        <v>92</v>
      </c>
      <c r="F16" s="151">
        <f>SUM(B16:E16)</f>
        <v>285</v>
      </c>
      <c r="G16" s="24">
        <v>30</v>
      </c>
      <c r="H16" s="23">
        <v>40</v>
      </c>
      <c r="I16" s="5">
        <v>47</v>
      </c>
      <c r="J16" s="5">
        <v>2</v>
      </c>
      <c r="K16" s="155">
        <f>SUM(G16:J16)</f>
        <v>119</v>
      </c>
      <c r="L16" s="23">
        <v>149</v>
      </c>
      <c r="M16" s="5">
        <v>58</v>
      </c>
      <c r="N16" s="5">
        <v>22</v>
      </c>
      <c r="O16" s="68">
        <v>2</v>
      </c>
      <c r="P16" s="77">
        <f>SUM(L16:O16)</f>
        <v>231</v>
      </c>
    </row>
    <row r="17" spans="1:18" ht="20.100000000000001" customHeight="1" x14ac:dyDescent="0.2">
      <c r="A17" s="152" t="s">
        <v>7</v>
      </c>
      <c r="B17" s="23">
        <f>SUM(B14:B16)</f>
        <v>124</v>
      </c>
      <c r="C17" s="23">
        <f>SUM(C14:C16)</f>
        <v>17</v>
      </c>
      <c r="D17" s="23">
        <f>SUM(D14:D16)</f>
        <v>99</v>
      </c>
      <c r="E17" s="23">
        <f>SUM(E14:E16)</f>
        <v>119</v>
      </c>
      <c r="F17" s="151">
        <f>SUM(B17:E17)</f>
        <v>359</v>
      </c>
      <c r="G17" s="24">
        <f>SUM(G14:G16)</f>
        <v>35</v>
      </c>
      <c r="H17" s="24">
        <f>SUM(H14:H16)</f>
        <v>46</v>
      </c>
      <c r="I17" s="21">
        <f>SUM(I14:I16)</f>
        <v>54</v>
      </c>
      <c r="J17" s="21">
        <f>SUM(J14:J16)</f>
        <v>2</v>
      </c>
      <c r="K17" s="151">
        <f>SUM(G17:J17)</f>
        <v>137</v>
      </c>
      <c r="L17" s="24">
        <f>SUM(L14:L16)</f>
        <v>175</v>
      </c>
      <c r="M17" s="21">
        <f>SUM(M14:M16)</f>
        <v>73</v>
      </c>
      <c r="N17" s="21">
        <f>SUM(N14:N16)</f>
        <v>39</v>
      </c>
      <c r="O17" s="24">
        <f>SUM(O14:O16)</f>
        <v>2</v>
      </c>
      <c r="P17" s="77">
        <f>SUM(L17:O17)</f>
        <v>289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7</v>
      </c>
      <c r="C21" s="151">
        <v>0</v>
      </c>
      <c r="D21" s="151">
        <v>31</v>
      </c>
      <c r="E21" s="151">
        <v>40</v>
      </c>
      <c r="F21" s="151">
        <f>SUM(B21:E21)</f>
        <v>78</v>
      </c>
      <c r="G21" s="151">
        <v>8</v>
      </c>
      <c r="H21" s="151">
        <v>6</v>
      </c>
      <c r="I21" s="151">
        <v>8</v>
      </c>
      <c r="J21" s="151">
        <v>0</v>
      </c>
      <c r="K21" s="151">
        <f>SUM(G21:J21)</f>
        <v>22</v>
      </c>
      <c r="L21" s="151">
        <v>10</v>
      </c>
      <c r="M21" s="151">
        <v>11</v>
      </c>
      <c r="N21" s="151">
        <v>14</v>
      </c>
      <c r="O21" s="151">
        <v>3</v>
      </c>
      <c r="P21" s="151">
        <f>SUM(L21:O21)</f>
        <v>38</v>
      </c>
    </row>
    <row r="22" spans="1:18" ht="20.100000000000001" customHeight="1" x14ac:dyDescent="0.2">
      <c r="A22" s="153" t="s">
        <v>16</v>
      </c>
      <c r="B22" s="151">
        <v>2</v>
      </c>
      <c r="C22" s="151">
        <v>0</v>
      </c>
      <c r="D22" s="151">
        <v>3</v>
      </c>
      <c r="E22" s="151">
        <v>1</v>
      </c>
      <c r="F22" s="151">
        <f>SUM(B22:E22)</f>
        <v>6</v>
      </c>
      <c r="G22" s="151">
        <v>0</v>
      </c>
      <c r="H22" s="151">
        <v>0</v>
      </c>
      <c r="I22" s="151">
        <v>0</v>
      </c>
      <c r="J22" s="151">
        <v>0</v>
      </c>
      <c r="K22" s="211">
        <f>SUM(G22:J22)</f>
        <v>0</v>
      </c>
      <c r="L22" s="151">
        <v>2</v>
      </c>
      <c r="M22" s="151">
        <v>3</v>
      </c>
      <c r="N22" s="184">
        <v>8</v>
      </c>
      <c r="O22" s="151">
        <v>0</v>
      </c>
      <c r="P22" s="151">
        <f>SUM(L22:O22)</f>
        <v>13</v>
      </c>
    </row>
    <row r="23" spans="1:18" ht="20.100000000000001" customHeight="1" x14ac:dyDescent="0.2">
      <c r="A23" s="153" t="s">
        <v>17</v>
      </c>
      <c r="B23" s="151">
        <v>122</v>
      </c>
      <c r="C23" s="151">
        <v>17</v>
      </c>
      <c r="D23" s="151">
        <v>54</v>
      </c>
      <c r="E23" s="151">
        <v>131</v>
      </c>
      <c r="F23" s="151">
        <f>SUM(B23:E23)</f>
        <v>324</v>
      </c>
      <c r="G23" s="151">
        <v>27</v>
      </c>
      <c r="H23" s="151">
        <v>44</v>
      </c>
      <c r="I23" s="151">
        <v>32</v>
      </c>
      <c r="J23" s="151">
        <v>10</v>
      </c>
      <c r="K23" s="151">
        <f>SUM(G23:J23)</f>
        <v>113</v>
      </c>
      <c r="L23" s="151">
        <v>103</v>
      </c>
      <c r="M23" s="151">
        <v>40</v>
      </c>
      <c r="N23" s="151">
        <v>32</v>
      </c>
      <c r="O23" s="151">
        <v>3</v>
      </c>
      <c r="P23" s="151">
        <f>SUM(L23:O23)</f>
        <v>178</v>
      </c>
    </row>
    <row r="24" spans="1:18" ht="20.100000000000001" customHeight="1" x14ac:dyDescent="0.2">
      <c r="A24" s="15" t="s">
        <v>7</v>
      </c>
      <c r="B24" s="148">
        <f>SUM(B21:B23)</f>
        <v>131</v>
      </c>
      <c r="C24" s="148">
        <f>SUM(C21:C23)</f>
        <v>17</v>
      </c>
      <c r="D24" s="148">
        <f>SUM(D21:D23)</f>
        <v>88</v>
      </c>
      <c r="E24" s="148">
        <f>SUM(E21:E23)</f>
        <v>172</v>
      </c>
      <c r="F24" s="148">
        <f>SUM(B24:E24)</f>
        <v>408</v>
      </c>
      <c r="G24" s="148">
        <f>SUM(G21:G23)</f>
        <v>35</v>
      </c>
      <c r="H24" s="148">
        <f>SUM(H21:H23)</f>
        <v>50</v>
      </c>
      <c r="I24" s="148">
        <f>SUM(I21:I23)</f>
        <v>40</v>
      </c>
      <c r="J24" s="148">
        <f>SUM(J21:J23)</f>
        <v>10</v>
      </c>
      <c r="K24" s="148">
        <f>SUM(G24:J24)</f>
        <v>135</v>
      </c>
      <c r="L24" s="148">
        <f>SUM(L21:L23)</f>
        <v>115</v>
      </c>
      <c r="M24" s="148">
        <f>SUM(M21:M23)</f>
        <v>54</v>
      </c>
      <c r="N24" s="148">
        <f>SUM(N21:N23)</f>
        <v>54</v>
      </c>
      <c r="O24" s="187">
        <f>SUM(O21:O23)</f>
        <v>6</v>
      </c>
      <c r="P24" s="148">
        <f>SUM(P21:P23)</f>
        <v>229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27</v>
      </c>
      <c r="C6" s="153">
        <v>46</v>
      </c>
      <c r="D6" s="153">
        <v>65</v>
      </c>
      <c r="E6" s="153">
        <f>B6+C6+D6</f>
        <v>138</v>
      </c>
      <c r="F6" s="153">
        <v>42</v>
      </c>
      <c r="G6" s="153">
        <v>40</v>
      </c>
      <c r="H6" s="153">
        <v>0</v>
      </c>
      <c r="I6" s="153">
        <v>0</v>
      </c>
      <c r="J6" s="153">
        <f>SUM(G6:I6)</f>
        <v>40</v>
      </c>
      <c r="K6" s="153">
        <v>49</v>
      </c>
      <c r="L6" s="153">
        <v>55</v>
      </c>
      <c r="M6" s="151">
        <v>36</v>
      </c>
      <c r="N6" s="151">
        <f>SUM(K6:M6)</f>
        <v>140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0</v>
      </c>
      <c r="D7" s="153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1</v>
      </c>
      <c r="L7" s="153">
        <v>0</v>
      </c>
      <c r="M7" s="151">
        <v>0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f>85-1</f>
        <v>84</v>
      </c>
      <c r="C8" s="153">
        <v>358</v>
      </c>
      <c r="D8" s="153">
        <v>420</v>
      </c>
      <c r="E8" s="153">
        <f>B8+C8+D8</f>
        <v>862</v>
      </c>
      <c r="F8" s="153">
        <v>118</v>
      </c>
      <c r="G8" s="153">
        <v>240</v>
      </c>
      <c r="H8" s="153">
        <v>1</v>
      </c>
      <c r="I8" s="153">
        <v>0</v>
      </c>
      <c r="J8" s="153">
        <f>SUM(G8:I8)</f>
        <v>241</v>
      </c>
      <c r="K8" s="153">
        <v>137</v>
      </c>
      <c r="L8" s="153">
        <v>322</v>
      </c>
      <c r="M8" s="120">
        <v>280</v>
      </c>
      <c r="N8" s="144">
        <f>SUM(K8:M8)</f>
        <v>739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112</v>
      </c>
      <c r="C9" s="148">
        <f>SUM(C6:C8)</f>
        <v>404</v>
      </c>
      <c r="D9" s="148">
        <f>SUM(D6:D8)</f>
        <v>485</v>
      </c>
      <c r="E9" s="153">
        <f>B9+C9+D9</f>
        <v>1001</v>
      </c>
      <c r="F9" s="15">
        <f>SUM(F6:F8)</f>
        <v>160</v>
      </c>
      <c r="G9" s="15">
        <f>SUM(G6:G8)</f>
        <v>280</v>
      </c>
      <c r="H9" s="15">
        <f>SUM(H6:H8)</f>
        <v>1</v>
      </c>
      <c r="I9" s="15">
        <f>SUM(I6:I8)</f>
        <v>0</v>
      </c>
      <c r="J9" s="153">
        <f>SUM(G9:I9)</f>
        <v>281</v>
      </c>
      <c r="K9" s="15">
        <f>SUM(K6:K8)</f>
        <v>187</v>
      </c>
      <c r="L9" s="15">
        <f>SUM(L6:L8)</f>
        <v>377</v>
      </c>
      <c r="M9" s="15">
        <f>SUM(M6:M8)</f>
        <v>316</v>
      </c>
      <c r="N9" s="144">
        <f>SUM(N6:N8)</f>
        <v>880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9</v>
      </c>
      <c r="C14" s="77">
        <v>1</v>
      </c>
      <c r="D14" s="77">
        <v>0</v>
      </c>
      <c r="E14" s="65">
        <v>17</v>
      </c>
      <c r="F14" s="151">
        <f>SUM(B14:E14)</f>
        <v>27</v>
      </c>
      <c r="G14" s="21">
        <v>17</v>
      </c>
      <c r="H14" s="20">
        <v>5</v>
      </c>
      <c r="I14" s="5">
        <v>14</v>
      </c>
      <c r="J14" s="5">
        <v>10</v>
      </c>
      <c r="K14" s="155">
        <f>SUM(G14:J14)</f>
        <v>46</v>
      </c>
      <c r="L14" s="20">
        <v>33</v>
      </c>
      <c r="M14" s="5">
        <v>5</v>
      </c>
      <c r="N14" s="5">
        <v>22</v>
      </c>
      <c r="O14" s="67">
        <v>5</v>
      </c>
      <c r="P14" s="77">
        <f>SUM(L14:O14)</f>
        <v>65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1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f>35-1</f>
        <v>34</v>
      </c>
      <c r="C16" s="77">
        <v>4</v>
      </c>
      <c r="D16" s="77">
        <v>7</v>
      </c>
      <c r="E16" s="66">
        <v>39</v>
      </c>
      <c r="F16" s="151">
        <f>SUM(B16:E16)</f>
        <v>84</v>
      </c>
      <c r="G16" s="24">
        <v>124</v>
      </c>
      <c r="H16" s="23">
        <v>62</v>
      </c>
      <c r="I16" s="5">
        <v>117</v>
      </c>
      <c r="J16" s="5">
        <v>55</v>
      </c>
      <c r="K16" s="155">
        <f>SUM(G16:J16)</f>
        <v>358</v>
      </c>
      <c r="L16" s="23">
        <v>267</v>
      </c>
      <c r="M16" s="5">
        <v>69</v>
      </c>
      <c r="N16" s="5">
        <v>72</v>
      </c>
      <c r="O16" s="68">
        <v>12</v>
      </c>
      <c r="P16" s="77">
        <f>SUM(L16:O16)</f>
        <v>420</v>
      </c>
    </row>
    <row r="17" spans="1:18" ht="20.100000000000001" customHeight="1" x14ac:dyDescent="0.2">
      <c r="A17" s="152" t="s">
        <v>7</v>
      </c>
      <c r="B17" s="23">
        <f>SUM(B14:B16)</f>
        <v>43</v>
      </c>
      <c r="C17" s="23">
        <f>SUM(C14:C16)</f>
        <v>5</v>
      </c>
      <c r="D17" s="23">
        <f>SUM(D14:D16)</f>
        <v>7</v>
      </c>
      <c r="E17" s="23">
        <f>SUM(E14:E16)</f>
        <v>57</v>
      </c>
      <c r="F17" s="151">
        <f>SUM(B17:E17)</f>
        <v>112</v>
      </c>
      <c r="G17" s="24">
        <f>SUM(G14:G16)</f>
        <v>141</v>
      </c>
      <c r="H17" s="24">
        <f>SUM(H14:H16)</f>
        <v>67</v>
      </c>
      <c r="I17" s="21">
        <f>SUM(I14:I16)</f>
        <v>131</v>
      </c>
      <c r="J17" s="21">
        <f>SUM(J14:J16)</f>
        <v>65</v>
      </c>
      <c r="K17" s="151">
        <f>SUM(G17:J17)</f>
        <v>404</v>
      </c>
      <c r="L17" s="24">
        <f>SUM(L14:L16)</f>
        <v>300</v>
      </c>
      <c r="M17" s="21">
        <f>SUM(M14:M16)</f>
        <v>74</v>
      </c>
      <c r="N17" s="21">
        <f>SUM(N14:N16)</f>
        <v>94</v>
      </c>
      <c r="O17" s="24">
        <f>SUM(O14:O16)</f>
        <v>17</v>
      </c>
      <c r="P17" s="77">
        <f>SUM(L17:O17)</f>
        <v>485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12</v>
      </c>
      <c r="C21" s="151">
        <v>1</v>
      </c>
      <c r="D21" s="151">
        <v>11</v>
      </c>
      <c r="E21" s="151">
        <v>25</v>
      </c>
      <c r="F21" s="151">
        <f>SUM(B21:E21)</f>
        <v>49</v>
      </c>
      <c r="G21" s="151">
        <v>17</v>
      </c>
      <c r="H21" s="151">
        <v>5</v>
      </c>
      <c r="I21" s="151">
        <v>13</v>
      </c>
      <c r="J21" s="151">
        <v>20</v>
      </c>
      <c r="K21" s="151">
        <f>SUM(G21:J21)</f>
        <v>55</v>
      </c>
      <c r="L21" s="151">
        <v>17</v>
      </c>
      <c r="M21" s="151">
        <v>3</v>
      </c>
      <c r="N21" s="151">
        <v>8</v>
      </c>
      <c r="O21" s="151">
        <v>8</v>
      </c>
      <c r="P21" s="151">
        <f>SUM(L21:O21)</f>
        <v>36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0</v>
      </c>
      <c r="N22" s="184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45</v>
      </c>
      <c r="C23" s="151">
        <v>5</v>
      </c>
      <c r="D23" s="151">
        <v>9</v>
      </c>
      <c r="E23" s="151">
        <v>78</v>
      </c>
      <c r="F23" s="151">
        <f>SUM(B23:E23)</f>
        <v>137</v>
      </c>
      <c r="G23" s="151">
        <v>112</v>
      </c>
      <c r="H23" s="151">
        <v>51</v>
      </c>
      <c r="I23" s="151">
        <v>95</v>
      </c>
      <c r="J23" s="151">
        <v>64</v>
      </c>
      <c r="K23" s="151">
        <f>SUM(G23:J23)</f>
        <v>322</v>
      </c>
      <c r="L23" s="151">
        <v>147</v>
      </c>
      <c r="M23" s="151">
        <v>52</v>
      </c>
      <c r="N23" s="151">
        <v>56</v>
      </c>
      <c r="O23" s="151">
        <v>25</v>
      </c>
      <c r="P23" s="151">
        <f>SUM(L23:O23)</f>
        <v>280</v>
      </c>
    </row>
    <row r="24" spans="1:18" ht="20.100000000000001" customHeight="1" x14ac:dyDescent="0.2">
      <c r="A24" s="15" t="s">
        <v>7</v>
      </c>
      <c r="B24" s="148">
        <f>SUM(B21:B23)</f>
        <v>57</v>
      </c>
      <c r="C24" s="148">
        <f>SUM(C21:C23)</f>
        <v>6</v>
      </c>
      <c r="D24" s="148">
        <f>SUM(D21:D23)</f>
        <v>20</v>
      </c>
      <c r="E24" s="148">
        <f>SUM(E21:E23)</f>
        <v>104</v>
      </c>
      <c r="F24" s="148">
        <f>SUM(B24:E24)</f>
        <v>187</v>
      </c>
      <c r="G24" s="148">
        <f>SUM(G21:G23)</f>
        <v>129</v>
      </c>
      <c r="H24" s="148">
        <f>SUM(H21:H23)</f>
        <v>56</v>
      </c>
      <c r="I24" s="148">
        <f>SUM(I21:I23)</f>
        <v>108</v>
      </c>
      <c r="J24" s="148">
        <f>SUM(J21:J23)</f>
        <v>84</v>
      </c>
      <c r="K24" s="148">
        <f>SUM(G24:J24)</f>
        <v>377</v>
      </c>
      <c r="L24" s="148">
        <f>SUM(L21:L23)</f>
        <v>164</v>
      </c>
      <c r="M24" s="148">
        <f>SUM(M21:M23)</f>
        <v>55</v>
      </c>
      <c r="N24" s="148">
        <f>SUM(N21:N23)</f>
        <v>64</v>
      </c>
      <c r="O24" s="183">
        <f>SUM(O21:O23)</f>
        <v>33</v>
      </c>
      <c r="P24" s="148">
        <f>SUM(P21:P23)</f>
        <v>316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/>
      <c r="L26" s="91"/>
      <c r="M26" s="92"/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22</v>
      </c>
      <c r="C6" s="153">
        <v>7</v>
      </c>
      <c r="D6" s="153">
        <v>21</v>
      </c>
      <c r="E6" s="153">
        <f>B6+C6+D6</f>
        <v>50</v>
      </c>
      <c r="F6" s="153">
        <v>19</v>
      </c>
      <c r="G6" s="153">
        <v>13</v>
      </c>
      <c r="H6" s="153">
        <v>0</v>
      </c>
      <c r="I6" s="153">
        <v>0</v>
      </c>
      <c r="J6" s="153">
        <f>SUM(G6:I6)</f>
        <v>13</v>
      </c>
      <c r="K6" s="153">
        <v>28</v>
      </c>
      <c r="L6" s="153">
        <v>16</v>
      </c>
      <c r="M6" s="151">
        <v>12</v>
      </c>
      <c r="N6" s="151">
        <f>SUM(K6:M6)</f>
        <v>56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2</v>
      </c>
      <c r="D7" s="153">
        <v>4</v>
      </c>
      <c r="E7" s="153">
        <f>B7+C7+D7</f>
        <v>6</v>
      </c>
      <c r="F7" s="153">
        <v>3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1</v>
      </c>
      <c r="M7" s="151">
        <v>5</v>
      </c>
      <c r="N7" s="148">
        <f>SUM(K7:M7)</f>
        <v>9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185</v>
      </c>
      <c r="C8" s="153">
        <v>98</v>
      </c>
      <c r="D8" s="153">
        <v>125</v>
      </c>
      <c r="E8" s="153">
        <f>B8+C8+D8</f>
        <v>408</v>
      </c>
      <c r="F8" s="153">
        <v>99</v>
      </c>
      <c r="G8" s="153">
        <v>97</v>
      </c>
      <c r="H8" s="153">
        <v>0</v>
      </c>
      <c r="I8" s="153">
        <v>1</v>
      </c>
      <c r="J8" s="153">
        <f>SUM(G8:I8)</f>
        <v>98</v>
      </c>
      <c r="K8" s="153">
        <v>184</v>
      </c>
      <c r="L8" s="153">
        <v>130</v>
      </c>
      <c r="M8" s="120">
        <v>95</v>
      </c>
      <c r="N8" s="144">
        <f>SUM(K8:M8)</f>
        <v>409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207</v>
      </c>
      <c r="C9" s="148">
        <f>SUM(C6:C8)</f>
        <v>107</v>
      </c>
      <c r="D9" s="148">
        <f>SUM(D6:D8)</f>
        <v>150</v>
      </c>
      <c r="E9" s="153">
        <f>B9+C9+D9</f>
        <v>464</v>
      </c>
      <c r="F9" s="15">
        <f>SUM(F6:F8)</f>
        <v>121</v>
      </c>
      <c r="G9" s="15">
        <f>SUM(G6:G8)</f>
        <v>110</v>
      </c>
      <c r="H9" s="15">
        <f>SUM(H6:H8)</f>
        <v>0</v>
      </c>
      <c r="I9" s="15">
        <f>SUM(I6:I8)</f>
        <v>1</v>
      </c>
      <c r="J9" s="153">
        <f>SUM(G9:I9)</f>
        <v>111</v>
      </c>
      <c r="K9" s="15">
        <f>SUM(K6:K8)</f>
        <v>215</v>
      </c>
      <c r="L9" s="15">
        <f>SUM(L6:L8)</f>
        <v>147</v>
      </c>
      <c r="M9" s="15">
        <f>SUM(M6:M8)</f>
        <v>112</v>
      </c>
      <c r="N9" s="144">
        <f>SUM(N6:N8)</f>
        <v>474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7</v>
      </c>
      <c r="C14" s="77">
        <v>2</v>
      </c>
      <c r="D14" s="77">
        <v>0</v>
      </c>
      <c r="E14" s="65">
        <v>13</v>
      </c>
      <c r="F14" s="151">
        <f>SUM(B14:E14)</f>
        <v>22</v>
      </c>
      <c r="G14" s="21">
        <v>0</v>
      </c>
      <c r="H14" s="20">
        <v>2</v>
      </c>
      <c r="I14" s="5">
        <v>3</v>
      </c>
      <c r="J14" s="5">
        <v>2</v>
      </c>
      <c r="K14" s="155">
        <f>SUM(G14:J14)</f>
        <v>7</v>
      </c>
      <c r="L14" s="20">
        <v>3</v>
      </c>
      <c r="M14" s="5">
        <v>5</v>
      </c>
      <c r="N14" s="5">
        <v>9</v>
      </c>
      <c r="O14" s="67">
        <v>4</v>
      </c>
      <c r="P14" s="77">
        <f>SUM(L14:O14)</f>
        <v>21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1</v>
      </c>
      <c r="H15" s="23">
        <v>0</v>
      </c>
      <c r="I15" s="5">
        <v>0</v>
      </c>
      <c r="J15" s="5">
        <v>1</v>
      </c>
      <c r="K15" s="155">
        <f>SUM(G15:J15)</f>
        <v>2</v>
      </c>
      <c r="L15" s="23">
        <v>0</v>
      </c>
      <c r="M15" s="5">
        <v>0</v>
      </c>
      <c r="N15" s="5">
        <v>4</v>
      </c>
      <c r="O15" s="68">
        <v>0</v>
      </c>
      <c r="P15" s="77">
        <f>SUM(L15:O15)</f>
        <v>4</v>
      </c>
    </row>
    <row r="16" spans="1:16" ht="20.100000000000001" customHeight="1" x14ac:dyDescent="0.2">
      <c r="A16" s="152" t="s">
        <v>17</v>
      </c>
      <c r="B16" s="23">
        <v>57</v>
      </c>
      <c r="C16" s="77">
        <v>14</v>
      </c>
      <c r="D16" s="77">
        <v>26</v>
      </c>
      <c r="E16" s="66">
        <v>88</v>
      </c>
      <c r="F16" s="151">
        <f>SUM(B16:E16)</f>
        <v>185</v>
      </c>
      <c r="G16" s="24">
        <v>17</v>
      </c>
      <c r="H16" s="23">
        <v>11</v>
      </c>
      <c r="I16" s="5">
        <v>57</v>
      </c>
      <c r="J16" s="5">
        <v>13</v>
      </c>
      <c r="K16" s="155">
        <f>SUM(G16:J16)</f>
        <v>98</v>
      </c>
      <c r="L16" s="23">
        <v>56</v>
      </c>
      <c r="M16" s="5">
        <v>29</v>
      </c>
      <c r="N16" s="5">
        <v>36</v>
      </c>
      <c r="O16" s="68">
        <v>4</v>
      </c>
      <c r="P16" s="77">
        <f>SUM(L16:O16)</f>
        <v>125</v>
      </c>
    </row>
    <row r="17" spans="1:18" ht="20.100000000000001" customHeight="1" x14ac:dyDescent="0.2">
      <c r="A17" s="152" t="s">
        <v>7</v>
      </c>
      <c r="B17" s="23">
        <f>SUM(B14:B16)</f>
        <v>64</v>
      </c>
      <c r="C17" s="23">
        <f>SUM(C14:C16)</f>
        <v>16</v>
      </c>
      <c r="D17" s="23">
        <f>SUM(D14:D16)</f>
        <v>26</v>
      </c>
      <c r="E17" s="23">
        <f>SUM(E14:E16)</f>
        <v>101</v>
      </c>
      <c r="F17" s="151">
        <f>SUM(B17:E17)</f>
        <v>207</v>
      </c>
      <c r="G17" s="24">
        <f>SUM(G14:G16)</f>
        <v>18</v>
      </c>
      <c r="H17" s="24">
        <f>SUM(H14:H16)</f>
        <v>13</v>
      </c>
      <c r="I17" s="21">
        <f>SUM(I14:I16)</f>
        <v>60</v>
      </c>
      <c r="J17" s="21">
        <f>SUM(J14:J16)</f>
        <v>16</v>
      </c>
      <c r="K17" s="151">
        <f>SUM(G17:J17)</f>
        <v>107</v>
      </c>
      <c r="L17" s="24">
        <f>SUM(L14:L16)</f>
        <v>59</v>
      </c>
      <c r="M17" s="21">
        <f>SUM(M14:M16)</f>
        <v>34</v>
      </c>
      <c r="N17" s="21">
        <f>SUM(N14:N16)</f>
        <v>49</v>
      </c>
      <c r="O17" s="24">
        <f>SUM(O14:O16)</f>
        <v>8</v>
      </c>
      <c r="P17" s="77">
        <f>SUM(L17:O17)</f>
        <v>150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1" t="s">
        <v>119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2</v>
      </c>
      <c r="D21" s="151">
        <v>2</v>
      </c>
      <c r="E21" s="151">
        <v>20</v>
      </c>
      <c r="F21" s="151">
        <f>SUM(B21:E21)</f>
        <v>28</v>
      </c>
      <c r="G21" s="151">
        <v>1</v>
      </c>
      <c r="H21" s="151">
        <v>3</v>
      </c>
      <c r="I21" s="151">
        <v>3</v>
      </c>
      <c r="J21" s="151">
        <v>9</v>
      </c>
      <c r="K21" s="151">
        <f>SUM(G21:J21)</f>
        <v>16</v>
      </c>
      <c r="L21" s="151">
        <v>2</v>
      </c>
      <c r="M21" s="151">
        <v>0</v>
      </c>
      <c r="N21" s="151">
        <v>5</v>
      </c>
      <c r="O21" s="151">
        <v>5</v>
      </c>
      <c r="P21" s="151">
        <f>SUM(L21:O21)</f>
        <v>12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3</v>
      </c>
      <c r="F22" s="151">
        <f>SUM(B22:E22)</f>
        <v>3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84">
        <v>4</v>
      </c>
      <c r="O22" s="151">
        <v>1</v>
      </c>
      <c r="P22" s="151">
        <f>SUM(L22:O22)</f>
        <v>5</v>
      </c>
    </row>
    <row r="23" spans="1:18" ht="20.100000000000001" customHeight="1" x14ac:dyDescent="0.2">
      <c r="A23" s="153" t="s">
        <v>17</v>
      </c>
      <c r="B23" s="151">
        <v>76</v>
      </c>
      <c r="C23" s="151">
        <v>19</v>
      </c>
      <c r="D23" s="151">
        <v>20</v>
      </c>
      <c r="E23" s="151">
        <v>69</v>
      </c>
      <c r="F23" s="151">
        <f>SUM(B23:E23)</f>
        <v>184</v>
      </c>
      <c r="G23" s="151">
        <v>11</v>
      </c>
      <c r="H23" s="151">
        <v>10</v>
      </c>
      <c r="I23" s="151">
        <v>39</v>
      </c>
      <c r="J23" s="151">
        <v>70</v>
      </c>
      <c r="K23" s="151">
        <f>SUM(G23:J23)</f>
        <v>130</v>
      </c>
      <c r="L23" s="151">
        <v>24</v>
      </c>
      <c r="M23" s="151">
        <v>13</v>
      </c>
      <c r="N23" s="151">
        <v>38</v>
      </c>
      <c r="O23" s="151">
        <v>20</v>
      </c>
      <c r="P23" s="151">
        <f>SUM(L23:O23)</f>
        <v>95</v>
      </c>
    </row>
    <row r="24" spans="1:18" ht="20.100000000000001" customHeight="1" x14ac:dyDescent="0.2">
      <c r="A24" s="15" t="s">
        <v>7</v>
      </c>
      <c r="B24" s="148">
        <f>SUM(B21:B23)</f>
        <v>80</v>
      </c>
      <c r="C24" s="148">
        <f>SUM(C21:C23)</f>
        <v>21</v>
      </c>
      <c r="D24" s="148">
        <f>SUM(D21:D23)</f>
        <v>22</v>
      </c>
      <c r="E24" s="148">
        <f>SUM(E21:E23)</f>
        <v>92</v>
      </c>
      <c r="F24" s="148">
        <f>SUM(B24:E24)</f>
        <v>215</v>
      </c>
      <c r="G24" s="148">
        <f>SUM(G21:G23)</f>
        <v>13</v>
      </c>
      <c r="H24" s="148">
        <f>SUM(H21:H23)</f>
        <v>13</v>
      </c>
      <c r="I24" s="148">
        <f>SUM(I21:I23)</f>
        <v>42</v>
      </c>
      <c r="J24" s="148">
        <f>SUM(J21:J23)</f>
        <v>79</v>
      </c>
      <c r="K24" s="148">
        <f>SUM(G24:J24)</f>
        <v>147</v>
      </c>
      <c r="L24" s="148">
        <f>SUM(L21:L23)</f>
        <v>26</v>
      </c>
      <c r="M24" s="148">
        <f>SUM(M21:M23)</f>
        <v>13</v>
      </c>
      <c r="N24" s="148">
        <f>SUM(N21:N23)</f>
        <v>47</v>
      </c>
      <c r="O24" s="187">
        <f>SUM(O21:O23)</f>
        <v>26</v>
      </c>
      <c r="P24" s="148">
        <f>SUM(P21:P23)</f>
        <v>112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19</v>
      </c>
      <c r="L26" s="91"/>
      <c r="M26" s="92">
        <v>3</v>
      </c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109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">
        <v>134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309" t="s">
        <v>0</v>
      </c>
      <c r="C3" s="309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172</v>
      </c>
      <c r="C6" s="153">
        <v>28</v>
      </c>
      <c r="D6" s="153">
        <v>46</v>
      </c>
      <c r="E6" s="153">
        <f>B6+C6+D6</f>
        <v>246</v>
      </c>
      <c r="F6" s="153">
        <v>29</v>
      </c>
      <c r="G6" s="153">
        <v>24</v>
      </c>
      <c r="H6" s="153">
        <v>0</v>
      </c>
      <c r="I6" s="153">
        <v>0</v>
      </c>
      <c r="J6" s="153">
        <f>SUM(G6:I6)</f>
        <v>24</v>
      </c>
      <c r="K6" s="153">
        <v>168</v>
      </c>
      <c r="L6" s="153">
        <v>55</v>
      </c>
      <c r="M6" s="151">
        <v>28</v>
      </c>
      <c r="N6" s="151">
        <f>SUM(K6:M6)</f>
        <v>251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16</v>
      </c>
      <c r="C7" s="153">
        <v>1</v>
      </c>
      <c r="D7" s="153">
        <v>2</v>
      </c>
      <c r="E7" s="153">
        <f>B7+C7+D7</f>
        <v>19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16</v>
      </c>
      <c r="L7" s="153">
        <v>0</v>
      </c>
      <c r="M7" s="151">
        <v>2</v>
      </c>
      <c r="N7" s="148">
        <f>SUM(K7:M7)</f>
        <v>18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544</v>
      </c>
      <c r="C8" s="153">
        <v>406</v>
      </c>
      <c r="D8" s="153">
        <v>266</v>
      </c>
      <c r="E8" s="153">
        <f>B8+C8+D8</f>
        <v>1216</v>
      </c>
      <c r="F8" s="153">
        <v>125</v>
      </c>
      <c r="G8" s="153">
        <v>175</v>
      </c>
      <c r="H8" s="153">
        <v>0</v>
      </c>
      <c r="I8" s="153">
        <v>0</v>
      </c>
      <c r="J8" s="153">
        <f>SUM(G8:I8)</f>
        <v>175</v>
      </c>
      <c r="K8" s="153">
        <v>304</v>
      </c>
      <c r="L8" s="153">
        <v>685</v>
      </c>
      <c r="M8" s="120">
        <v>177</v>
      </c>
      <c r="N8" s="144">
        <f>SUM(K8:M8)</f>
        <v>1166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732</v>
      </c>
      <c r="C9" s="148">
        <f>SUM(C6:C8)</f>
        <v>435</v>
      </c>
      <c r="D9" s="148">
        <f>SUM(D6:D8)</f>
        <v>314</v>
      </c>
      <c r="E9" s="153">
        <f>B9+C9+D9</f>
        <v>1481</v>
      </c>
      <c r="F9" s="15">
        <f>SUM(F6:F8)</f>
        <v>154</v>
      </c>
      <c r="G9" s="15">
        <f>SUM(G6:G8)</f>
        <v>200</v>
      </c>
      <c r="H9" s="15">
        <f>SUM(H6:H8)</f>
        <v>0</v>
      </c>
      <c r="I9" s="15">
        <f>SUM(I6:I8)</f>
        <v>0</v>
      </c>
      <c r="J9" s="153">
        <f>SUM(G9:I9)</f>
        <v>200</v>
      </c>
      <c r="K9" s="15">
        <f>SUM(K6:K8)</f>
        <v>488</v>
      </c>
      <c r="L9" s="15">
        <f>SUM(L6:L8)</f>
        <v>740</v>
      </c>
      <c r="M9" s="15">
        <f>SUM(M6:M8)</f>
        <v>207</v>
      </c>
      <c r="N9" s="144">
        <f>SUM(N6:N8)</f>
        <v>1435</v>
      </c>
      <c r="O9" s="1">
        <f t="shared" si="0"/>
        <v>0</v>
      </c>
    </row>
    <row r="10" spans="1:16" ht="20.25" customHeight="1" x14ac:dyDescent="0.2">
      <c r="A10" s="313" t="s">
        <v>18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4"/>
      <c r="O10" s="313"/>
      <c r="P10" s="313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80"/>
      <c r="B12" s="310" t="s">
        <v>19</v>
      </c>
      <c r="C12" s="310"/>
      <c r="D12" s="310"/>
      <c r="E12" s="310"/>
      <c r="F12" s="310"/>
      <c r="G12" s="310" t="s">
        <v>20</v>
      </c>
      <c r="H12" s="310"/>
      <c r="I12" s="310"/>
      <c r="J12" s="310"/>
      <c r="K12" s="310"/>
      <c r="L12" s="310" t="s">
        <v>21</v>
      </c>
      <c r="M12" s="310"/>
      <c r="N12" s="310"/>
      <c r="O12" s="310"/>
      <c r="P12" s="310"/>
    </row>
    <row r="13" spans="1:16" ht="18.95" customHeight="1" x14ac:dyDescent="0.2">
      <c r="A13" s="81" t="s">
        <v>3</v>
      </c>
      <c r="B13" s="260" t="s">
        <v>119</v>
      </c>
      <c r="C13" s="144">
        <v>2020</v>
      </c>
      <c r="D13" s="144">
        <v>2021</v>
      </c>
      <c r="E13" s="144">
        <v>2022</v>
      </c>
      <c r="F13" s="151" t="s">
        <v>7</v>
      </c>
      <c r="G13" s="260" t="s">
        <v>119</v>
      </c>
      <c r="H13" s="259">
        <v>2020</v>
      </c>
      <c r="I13" s="259">
        <v>2021</v>
      </c>
      <c r="J13" s="259">
        <v>2022</v>
      </c>
      <c r="K13" s="151" t="s">
        <v>7</v>
      </c>
      <c r="L13" s="260" t="s">
        <v>119</v>
      </c>
      <c r="M13" s="259">
        <v>2020</v>
      </c>
      <c r="N13" s="259">
        <v>2021</v>
      </c>
      <c r="O13" s="259">
        <v>2022</v>
      </c>
      <c r="P13" s="151" t="s">
        <v>7</v>
      </c>
    </row>
    <row r="14" spans="1:16" ht="20.100000000000001" customHeight="1" x14ac:dyDescent="0.2">
      <c r="A14" s="19" t="s">
        <v>15</v>
      </c>
      <c r="B14" s="20">
        <v>28</v>
      </c>
      <c r="C14" s="77">
        <v>23</v>
      </c>
      <c r="D14" s="77">
        <v>69</v>
      </c>
      <c r="E14" s="65">
        <v>52</v>
      </c>
      <c r="F14" s="151">
        <f>SUM(B14:E14)</f>
        <v>172</v>
      </c>
      <c r="G14" s="21">
        <v>1</v>
      </c>
      <c r="H14" s="20">
        <v>15</v>
      </c>
      <c r="I14" s="5">
        <v>7</v>
      </c>
      <c r="J14" s="5">
        <v>5</v>
      </c>
      <c r="K14" s="155">
        <f>SUM(G14:J14)</f>
        <v>28</v>
      </c>
      <c r="L14" s="20">
        <v>23</v>
      </c>
      <c r="M14" s="5">
        <v>6</v>
      </c>
      <c r="N14" s="5">
        <v>16</v>
      </c>
      <c r="O14" s="67">
        <v>1</v>
      </c>
      <c r="P14" s="77">
        <f>SUM(L14:O14)</f>
        <v>46</v>
      </c>
    </row>
    <row r="15" spans="1:16" ht="20.100000000000001" customHeight="1" x14ac:dyDescent="0.2">
      <c r="A15" s="152" t="s">
        <v>16</v>
      </c>
      <c r="B15" s="23">
        <v>0</v>
      </c>
      <c r="C15" s="77">
        <v>5</v>
      </c>
      <c r="D15" s="77">
        <v>9</v>
      </c>
      <c r="E15" s="66">
        <v>2</v>
      </c>
      <c r="F15" s="151">
        <f>SUM(B15:E15)</f>
        <v>16</v>
      </c>
      <c r="G15" s="24">
        <v>0</v>
      </c>
      <c r="H15" s="23">
        <v>1</v>
      </c>
      <c r="I15" s="5">
        <v>0</v>
      </c>
      <c r="J15" s="5">
        <v>0</v>
      </c>
      <c r="K15" s="155">
        <f>SUM(G15:J15)</f>
        <v>1</v>
      </c>
      <c r="L15" s="23">
        <v>2</v>
      </c>
      <c r="M15" s="5">
        <v>0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115</v>
      </c>
      <c r="C16" s="77">
        <v>77</v>
      </c>
      <c r="D16" s="77">
        <v>189</v>
      </c>
      <c r="E16" s="66">
        <v>163</v>
      </c>
      <c r="F16" s="151">
        <f>SUM(B16:E16)</f>
        <v>544</v>
      </c>
      <c r="G16" s="24">
        <v>226</v>
      </c>
      <c r="H16" s="23">
        <v>95</v>
      </c>
      <c r="I16" s="5">
        <v>41</v>
      </c>
      <c r="J16" s="5">
        <v>44</v>
      </c>
      <c r="K16" s="155">
        <f>SUM(G16:J16)</f>
        <v>406</v>
      </c>
      <c r="L16" s="23">
        <v>161</v>
      </c>
      <c r="M16" s="5">
        <v>41</v>
      </c>
      <c r="N16" s="5">
        <v>51</v>
      </c>
      <c r="O16" s="68">
        <v>13</v>
      </c>
      <c r="P16" s="77">
        <f>SUM(L16:O16)</f>
        <v>266</v>
      </c>
    </row>
    <row r="17" spans="1:18" ht="20.100000000000001" customHeight="1" x14ac:dyDescent="0.2">
      <c r="A17" s="152" t="s">
        <v>7</v>
      </c>
      <c r="B17" s="23">
        <f>SUM(B14:B16)</f>
        <v>143</v>
      </c>
      <c r="C17" s="23">
        <f>SUM(C14:C16)</f>
        <v>105</v>
      </c>
      <c r="D17" s="23">
        <f>SUM(D14:D16)</f>
        <v>267</v>
      </c>
      <c r="E17" s="23">
        <f>SUM(E14:E16)</f>
        <v>217</v>
      </c>
      <c r="F17" s="151">
        <f>SUM(B17:E17)</f>
        <v>732</v>
      </c>
      <c r="G17" s="24">
        <f>SUM(G14:G16)</f>
        <v>227</v>
      </c>
      <c r="H17" s="24">
        <f>SUM(H14:H16)</f>
        <v>111</v>
      </c>
      <c r="I17" s="21">
        <f>SUM(I14:I16)</f>
        <v>48</v>
      </c>
      <c r="J17" s="21">
        <f>SUM(J14:J16)</f>
        <v>49</v>
      </c>
      <c r="K17" s="151">
        <f>SUM(G17:J17)</f>
        <v>435</v>
      </c>
      <c r="L17" s="24">
        <f>SUM(L14:L16)</f>
        <v>186</v>
      </c>
      <c r="M17" s="21">
        <f>SUM(M14:M16)</f>
        <v>47</v>
      </c>
      <c r="N17" s="21">
        <f>SUM(N14:N16)</f>
        <v>67</v>
      </c>
      <c r="O17" s="24">
        <f>SUM(O14:O16)</f>
        <v>14</v>
      </c>
      <c r="P17" s="77">
        <f>SUM(L17:O17)</f>
        <v>314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3"/>
      <c r="D19" s="263"/>
      <c r="E19" s="263"/>
      <c r="F19" s="263"/>
      <c r="G19" s="316" t="s">
        <v>20</v>
      </c>
      <c r="H19" s="316"/>
      <c r="I19" s="316"/>
      <c r="J19" s="316"/>
      <c r="K19" s="316"/>
      <c r="L19" s="317" t="s">
        <v>21</v>
      </c>
      <c r="M19" s="317"/>
      <c r="N19" s="317"/>
      <c r="O19" s="317"/>
      <c r="P19" s="317"/>
    </row>
    <row r="20" spans="1:18" ht="18.95" customHeight="1" x14ac:dyDescent="0.2">
      <c r="A20" s="9" t="s">
        <v>3</v>
      </c>
      <c r="B20" s="211" t="s">
        <v>119</v>
      </c>
      <c r="C20" s="144">
        <v>2020</v>
      </c>
      <c r="D20" s="144">
        <v>2021</v>
      </c>
      <c r="E20" s="144">
        <v>2022</v>
      </c>
      <c r="F20" s="151" t="s">
        <v>7</v>
      </c>
      <c r="G20" s="211" t="s">
        <v>119</v>
      </c>
      <c r="H20" s="210">
        <v>2020</v>
      </c>
      <c r="I20" s="210">
        <v>2021</v>
      </c>
      <c r="J20" s="210">
        <v>2022</v>
      </c>
      <c r="K20" s="151" t="s">
        <v>7</v>
      </c>
      <c r="L20" s="215" t="s">
        <v>30</v>
      </c>
      <c r="M20" s="210">
        <v>2020</v>
      </c>
      <c r="N20" s="210">
        <v>2021</v>
      </c>
      <c r="O20" s="210">
        <v>2022</v>
      </c>
      <c r="P20" s="151" t="s">
        <v>7</v>
      </c>
    </row>
    <row r="21" spans="1:18" ht="20.100000000000001" customHeight="1" x14ac:dyDescent="0.2">
      <c r="A21" s="153" t="s">
        <v>15</v>
      </c>
      <c r="B21" s="151">
        <v>19</v>
      </c>
      <c r="C21" s="151">
        <v>23</v>
      </c>
      <c r="D21" s="151">
        <v>70</v>
      </c>
      <c r="E21" s="151">
        <v>56</v>
      </c>
      <c r="F21" s="151">
        <f>SUM(B21:E21)</f>
        <v>168</v>
      </c>
      <c r="G21" s="151">
        <v>12</v>
      </c>
      <c r="H21" s="151">
        <v>14</v>
      </c>
      <c r="I21" s="151">
        <v>10</v>
      </c>
      <c r="J21" s="151">
        <v>19</v>
      </c>
      <c r="K21" s="151">
        <f>SUM(G21:J21)</f>
        <v>55</v>
      </c>
      <c r="L21" s="151">
        <v>11</v>
      </c>
      <c r="M21" s="151">
        <v>5</v>
      </c>
      <c r="N21" s="151">
        <v>9</v>
      </c>
      <c r="O21" s="151">
        <v>3</v>
      </c>
      <c r="P21" s="151">
        <f>SUM(L21:O21)</f>
        <v>28</v>
      </c>
    </row>
    <row r="22" spans="1:18" ht="20.100000000000001" customHeight="1" x14ac:dyDescent="0.2">
      <c r="A22" s="153" t="s">
        <v>16</v>
      </c>
      <c r="B22" s="151">
        <v>0</v>
      </c>
      <c r="C22" s="151">
        <v>5</v>
      </c>
      <c r="D22" s="151">
        <v>9</v>
      </c>
      <c r="E22" s="151">
        <v>2</v>
      </c>
      <c r="F22" s="151">
        <f>SUM(B22:E22)</f>
        <v>16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2</v>
      </c>
      <c r="M22" s="151">
        <v>0</v>
      </c>
      <c r="N22" s="184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57</v>
      </c>
      <c r="C23" s="151">
        <v>7</v>
      </c>
      <c r="D23" s="151">
        <v>114</v>
      </c>
      <c r="E23" s="151">
        <v>126</v>
      </c>
      <c r="F23" s="151">
        <f>SUM(B23:E23)</f>
        <v>304</v>
      </c>
      <c r="G23" s="151">
        <v>489</v>
      </c>
      <c r="H23" s="151">
        <v>117</v>
      </c>
      <c r="I23" s="151">
        <v>28</v>
      </c>
      <c r="J23" s="151">
        <v>51</v>
      </c>
      <c r="K23" s="151">
        <f>SUM(G23:J23)</f>
        <v>685</v>
      </c>
      <c r="L23" s="151">
        <v>107</v>
      </c>
      <c r="M23" s="151">
        <v>27</v>
      </c>
      <c r="N23" s="151">
        <v>35</v>
      </c>
      <c r="O23" s="151">
        <v>8</v>
      </c>
      <c r="P23" s="151">
        <f>SUM(L23:O23)</f>
        <v>177</v>
      </c>
    </row>
    <row r="24" spans="1:18" ht="20.100000000000001" customHeight="1" x14ac:dyDescent="0.2">
      <c r="A24" s="15" t="s">
        <v>7</v>
      </c>
      <c r="B24" s="148">
        <f>SUM(B21:B23)</f>
        <v>76</v>
      </c>
      <c r="C24" s="148">
        <f>SUM(C21:C23)</f>
        <v>35</v>
      </c>
      <c r="D24" s="148">
        <f>SUM(D21:D23)</f>
        <v>193</v>
      </c>
      <c r="E24" s="148">
        <f>SUM(E21:E23)</f>
        <v>184</v>
      </c>
      <c r="F24" s="148">
        <f>SUM(B24:E24)</f>
        <v>488</v>
      </c>
      <c r="G24" s="148">
        <f>SUM(G21:G23)</f>
        <v>501</v>
      </c>
      <c r="H24" s="148">
        <f>SUM(H21:H23)</f>
        <v>131</v>
      </c>
      <c r="I24" s="148">
        <f>SUM(I21:I23)</f>
        <v>38</v>
      </c>
      <c r="J24" s="148">
        <f>SUM(J21:J23)</f>
        <v>70</v>
      </c>
      <c r="K24" s="148">
        <f>SUM(G24:J24)</f>
        <v>740</v>
      </c>
      <c r="L24" s="148">
        <f>SUM(L21:L23)</f>
        <v>120</v>
      </c>
      <c r="M24" s="148">
        <f>SUM(M21:M23)</f>
        <v>32</v>
      </c>
      <c r="N24" s="148">
        <f>SUM(N21:N23)</f>
        <v>44</v>
      </c>
      <c r="O24" s="187">
        <f>SUM(O21:O23)</f>
        <v>11</v>
      </c>
      <c r="P24" s="148">
        <f>SUM(P21:P23)</f>
        <v>207</v>
      </c>
    </row>
    <row r="25" spans="1:18" ht="113.25" customHeight="1" thickBot="1" x14ac:dyDescent="0.25">
      <c r="A25" s="318" t="s">
        <v>22</v>
      </c>
      <c r="B25" s="318"/>
      <c r="C25" s="318"/>
      <c r="D25" s="318"/>
      <c r="E25" s="149"/>
      <c r="F25" s="319" t="s">
        <v>23</v>
      </c>
      <c r="G25" s="319"/>
      <c r="H25" s="82"/>
      <c r="I25" s="320" t="s">
        <v>139</v>
      </c>
      <c r="J25" s="320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21" t="s">
        <v>24</v>
      </c>
      <c r="B26" s="321"/>
      <c r="C26" s="321"/>
      <c r="D26" s="88"/>
      <c r="E26" s="150" t="s">
        <v>25</v>
      </c>
      <c r="F26" s="89" t="s">
        <v>26</v>
      </c>
      <c r="G26" s="90" t="s">
        <v>27</v>
      </c>
      <c r="H26" s="37"/>
      <c r="I26" s="320"/>
      <c r="J26" s="320"/>
      <c r="K26" s="322">
        <v>29</v>
      </c>
      <c r="L26" s="91"/>
      <c r="M26" s="92">
        <v>0</v>
      </c>
      <c r="N26" s="323"/>
      <c r="O26" s="39"/>
      <c r="P26" s="93"/>
    </row>
    <row r="27" spans="1:18" ht="20.100000000000001" customHeight="1" thickTop="1" thickBot="1" x14ac:dyDescent="0.25">
      <c r="A27" s="321"/>
      <c r="B27" s="321"/>
      <c r="C27" s="321"/>
      <c r="D27" s="94"/>
      <c r="E27" s="95"/>
      <c r="F27" s="96"/>
      <c r="G27" s="96"/>
      <c r="H27" s="37"/>
      <c r="I27" s="320"/>
      <c r="J27" s="320"/>
      <c r="K27" s="322"/>
      <c r="L27" s="97"/>
      <c r="M27" s="98"/>
      <c r="N27" s="323"/>
      <c r="O27" s="39"/>
      <c r="P27" s="93"/>
    </row>
    <row r="28" spans="1:18" ht="20.100000000000001" customHeight="1" thickTop="1" thickBot="1" x14ac:dyDescent="0.25">
      <c r="A28" s="321"/>
      <c r="B28" s="321"/>
      <c r="C28" s="321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21"/>
      <c r="B29" s="321"/>
      <c r="C29" s="321"/>
      <c r="D29" s="94"/>
      <c r="E29" s="95"/>
      <c r="F29" s="99"/>
      <c r="G29" s="99"/>
      <c r="H29" s="37"/>
      <c r="I29" s="324" t="s">
        <v>141</v>
      </c>
      <c r="J29" s="324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21"/>
      <c r="B30" s="321"/>
      <c r="C30" s="321"/>
      <c r="D30" s="94"/>
      <c r="E30" s="95"/>
      <c r="F30" s="99"/>
      <c r="G30" s="99"/>
      <c r="H30" s="37"/>
      <c r="I30" s="324"/>
      <c r="J30" s="324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21"/>
      <c r="B31" s="321"/>
      <c r="C31" s="321"/>
      <c r="D31" s="94"/>
      <c r="E31" s="95"/>
      <c r="F31" s="99"/>
      <c r="G31" s="99"/>
      <c r="H31" s="37"/>
      <c r="I31" s="324"/>
      <c r="J31" s="324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21"/>
      <c r="B32" s="321"/>
      <c r="C32" s="321"/>
      <c r="D32" s="94"/>
      <c r="E32" s="95"/>
      <c r="F32" s="99"/>
      <c r="G32" s="99"/>
      <c r="H32" s="37"/>
      <c r="I32" s="324"/>
      <c r="J32" s="324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21"/>
      <c r="B33" s="321"/>
      <c r="C33" s="321"/>
      <c r="D33" s="94"/>
      <c r="E33" s="95"/>
      <c r="F33" s="99"/>
      <c r="G33" s="99"/>
      <c r="H33" s="37"/>
      <c r="I33" s="324"/>
      <c r="J33" s="324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21"/>
      <c r="B34" s="321"/>
      <c r="C34" s="321"/>
      <c r="D34" s="94"/>
      <c r="E34" s="95"/>
      <c r="F34" s="99"/>
      <c r="G34" s="99"/>
      <c r="H34" s="37"/>
      <c r="I34" s="324"/>
      <c r="J34" s="324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21"/>
      <c r="B35" s="321"/>
      <c r="C35" s="321"/>
      <c r="D35" s="94"/>
      <c r="E35" s="109"/>
      <c r="F35" s="99"/>
      <c r="G35" s="99"/>
      <c r="H35" s="37"/>
      <c r="I35" s="324"/>
      <c r="J35" s="324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21"/>
      <c r="B36" s="321"/>
      <c r="C36" s="321"/>
      <c r="D36" s="94"/>
      <c r="E36" s="110"/>
      <c r="F36" s="99"/>
      <c r="G36" s="99"/>
      <c r="H36" s="37"/>
      <c r="I36" s="324"/>
      <c r="J36" s="324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21"/>
      <c r="B37" s="321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R38"/>
  <sheetViews>
    <sheetView view="pageBreakPreview" zoomScaleNormal="100" zoomScaleSheetLayoutView="100" workbookViewId="0">
      <selection activeCell="A4" sqref="A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8" t="s">
        <v>65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16" ht="29.25" customHeight="1" x14ac:dyDescent="0.2">
      <c r="A2" s="288" t="str">
        <f>'Δ. ΠΡΩΤ.ΧΑΝΙΩΝ'!A2:P2</f>
        <v xml:space="preserve"> Στατιστικά του Ν.4046/2012    Από 01/07/2022 έως 30/09/2022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</row>
    <row r="3" spans="1:16" ht="22.5" customHeight="1" x14ac:dyDescent="0.2">
      <c r="A3" s="2"/>
      <c r="B3" s="289" t="s">
        <v>0</v>
      </c>
      <c r="C3" s="290"/>
      <c r="D3" s="3"/>
      <c r="E3" s="3"/>
      <c r="F3" s="3"/>
      <c r="G3" s="3"/>
      <c r="H3" s="4" t="s">
        <v>1</v>
      </c>
      <c r="I3" s="75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607</v>
      </c>
      <c r="J3" s="6"/>
      <c r="K3" s="7" t="s">
        <v>2</v>
      </c>
      <c r="L3" s="75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438</v>
      </c>
      <c r="M3" s="2"/>
      <c r="N3" s="2"/>
      <c r="O3" s="2"/>
      <c r="P3" s="2"/>
    </row>
    <row r="4" spans="1:16" ht="51" customHeight="1" x14ac:dyDescent="0.2">
      <c r="A4" s="2"/>
      <c r="B4" s="310" t="s">
        <v>133</v>
      </c>
      <c r="C4" s="310"/>
      <c r="D4" s="310"/>
      <c r="E4" s="310"/>
      <c r="F4" s="195" t="s">
        <v>135</v>
      </c>
      <c r="G4" s="311" t="s">
        <v>136</v>
      </c>
      <c r="H4" s="311"/>
      <c r="I4" s="311"/>
      <c r="J4" s="311"/>
      <c r="K4" s="312" t="s">
        <v>131</v>
      </c>
      <c r="L4" s="310"/>
      <c r="M4" s="310"/>
      <c r="N4" s="310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4532</v>
      </c>
      <c r="C6" s="189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4662</v>
      </c>
      <c r="D6" s="189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4115</v>
      </c>
      <c r="E6" s="189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13309</v>
      </c>
      <c r="F6" s="189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1330</v>
      </c>
      <c r="G6" s="189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1700</v>
      </c>
      <c r="H6" s="189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33</v>
      </c>
      <c r="I6" s="189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2</v>
      </c>
      <c r="J6" s="189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1735</v>
      </c>
      <c r="K6" s="189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4290</v>
      </c>
      <c r="L6" s="189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5405</v>
      </c>
      <c r="M6" s="189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3209</v>
      </c>
      <c r="N6" s="189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12904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9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817</v>
      </c>
      <c r="C7" s="189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821</v>
      </c>
      <c r="D7" s="189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490</v>
      </c>
      <c r="E7" s="189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2128</v>
      </c>
      <c r="F7" s="189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201</v>
      </c>
      <c r="G7" s="189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197</v>
      </c>
      <c r="H7" s="189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0</v>
      </c>
      <c r="I7" s="189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0</v>
      </c>
      <c r="J7" s="189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197</v>
      </c>
      <c r="K7" s="189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871</v>
      </c>
      <c r="L7" s="189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862</v>
      </c>
      <c r="M7" s="189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399</v>
      </c>
      <c r="N7" s="189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2132</v>
      </c>
      <c r="O7" s="2">
        <f>E7+F7-J7-N7</f>
        <v>0</v>
      </c>
    </row>
    <row r="8" spans="1:16" ht="20.100000000000001" customHeight="1" x14ac:dyDescent="0.2">
      <c r="A8" s="12" t="s">
        <v>17</v>
      </c>
      <c r="B8" s="189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25314</v>
      </c>
      <c r="C8" s="189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28670</v>
      </c>
      <c r="D8" s="189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21129</v>
      </c>
      <c r="E8" s="189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75113</v>
      </c>
      <c r="F8" s="189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11001</v>
      </c>
      <c r="G8" s="189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13870</v>
      </c>
      <c r="H8" s="189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388</v>
      </c>
      <c r="I8" s="189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42</v>
      </c>
      <c r="J8" s="189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14300</v>
      </c>
      <c r="K8" s="189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25245</v>
      </c>
      <c r="L8" s="189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30513</v>
      </c>
      <c r="M8" s="189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16056</v>
      </c>
      <c r="N8" s="189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71814</v>
      </c>
      <c r="O8" s="2">
        <f>E8+F8-J8-N8</f>
        <v>0</v>
      </c>
    </row>
    <row r="9" spans="1:16" ht="20.100000000000001" customHeight="1" x14ac:dyDescent="0.2">
      <c r="A9" s="15" t="s">
        <v>7</v>
      </c>
      <c r="B9" s="189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30663</v>
      </c>
      <c r="C9" s="189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34153</v>
      </c>
      <c r="D9" s="189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25734</v>
      </c>
      <c r="E9" s="189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90550</v>
      </c>
      <c r="F9" s="189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12532</v>
      </c>
      <c r="G9" s="189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15767</v>
      </c>
      <c r="H9" s="189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421</v>
      </c>
      <c r="I9" s="189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44</v>
      </c>
      <c r="J9" s="189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16232</v>
      </c>
      <c r="K9" s="189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30406</v>
      </c>
      <c r="L9" s="189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36780</v>
      </c>
      <c r="M9" s="189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19664</v>
      </c>
      <c r="N9" s="189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86850</v>
      </c>
      <c r="O9" s="2">
        <f>E9+F9-J9-N9</f>
        <v>0</v>
      </c>
    </row>
    <row r="10" spans="1:16" ht="20.25" customHeight="1" x14ac:dyDescent="0.2">
      <c r="A10" s="294" t="s">
        <v>18</v>
      </c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</row>
    <row r="11" spans="1:16" ht="24.75" customHeight="1" x14ac:dyDescent="0.2">
      <c r="A11" s="315" t="s">
        <v>129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</row>
    <row r="12" spans="1:16" ht="24" customHeight="1" x14ac:dyDescent="0.2">
      <c r="A12" s="17"/>
      <c r="B12" s="291" t="s">
        <v>19</v>
      </c>
      <c r="C12" s="291"/>
      <c r="D12" s="291"/>
      <c r="E12" s="291"/>
      <c r="F12" s="291"/>
      <c r="G12" s="291" t="s">
        <v>20</v>
      </c>
      <c r="H12" s="291"/>
      <c r="I12" s="291"/>
      <c r="J12" s="291"/>
      <c r="K12" s="291"/>
      <c r="L12" s="291" t="s">
        <v>21</v>
      </c>
      <c r="M12" s="291"/>
      <c r="N12" s="291"/>
      <c r="O12" s="291"/>
      <c r="P12" s="291"/>
    </row>
    <row r="13" spans="1:16" ht="18.95" customHeight="1" x14ac:dyDescent="0.2">
      <c r="A13" s="81" t="s">
        <v>3</v>
      </c>
      <c r="B13" s="197" t="s">
        <v>113</v>
      </c>
      <c r="C13" s="144">
        <v>2019</v>
      </c>
      <c r="D13" s="144">
        <v>2020</v>
      </c>
      <c r="E13" s="144">
        <v>2021</v>
      </c>
      <c r="F13" s="136" t="s">
        <v>7</v>
      </c>
      <c r="G13" s="197" t="s">
        <v>113</v>
      </c>
      <c r="H13" s="196">
        <v>2019</v>
      </c>
      <c r="I13" s="196">
        <v>2020</v>
      </c>
      <c r="J13" s="196">
        <v>2021</v>
      </c>
      <c r="K13" s="136" t="s">
        <v>7</v>
      </c>
      <c r="L13" s="197" t="s">
        <v>113</v>
      </c>
      <c r="M13" s="196">
        <v>2019</v>
      </c>
      <c r="N13" s="196">
        <v>2020</v>
      </c>
      <c r="O13" s="196">
        <v>2021</v>
      </c>
      <c r="P13" s="136" t="s">
        <v>7</v>
      </c>
    </row>
    <row r="14" spans="1:16" ht="20.100000000000001" customHeight="1" x14ac:dyDescent="0.2">
      <c r="A14" s="19" t="s">
        <v>15</v>
      </c>
      <c r="B14" s="75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ΠΡΩΤ.ΚΑΛΑΜΑΤΑΣ'!B14+'Δ.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975</v>
      </c>
      <c r="C14" s="218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ΠΡΩΤ.ΚΑΛΑΜΑΤΑΣ'!C14+'Δ.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443</v>
      </c>
      <c r="D14" s="218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ΠΡΩΤ.ΚΑΛΑΜΑΤΑΣ'!D14+'Δ.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1542</v>
      </c>
      <c r="E14" s="218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ΠΡΩΤ.ΚΑΛΑΜΑΤΑΣ'!E14+'Δ.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1572</v>
      </c>
      <c r="F14" s="218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ΠΡΩΤ.ΚΑΛΑΜΑΤΑΣ'!F14+'Δ.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4532</v>
      </c>
      <c r="G14" s="218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ΠΡΩΤ.ΚΑΛΑΜΑΤΑΣ'!G14+'Δ.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1765</v>
      </c>
      <c r="H14" s="218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ΠΡΩΤ.ΚΑΛΑΜΑΤΑΣ'!H14+'Δ.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722</v>
      </c>
      <c r="I14" s="218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ΠΡΩΤ.ΚΑΛΑΜΑΤΑΣ'!I14+'Δ.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1643</v>
      </c>
      <c r="J14" s="218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ΠΡΩΤ.ΚΑΛΑΜΑΤΑΣ'!J14+'Δ.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532</v>
      </c>
      <c r="K14" s="218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ΠΡΩΤ.ΚΑΛΑΜΑΤΑΣ'!K14+'Δ.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4662</v>
      </c>
      <c r="L14" s="218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ΠΡΩΤ.ΚΑΛΑΜΑΤΑΣ'!L14+'Δ.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2624</v>
      </c>
      <c r="M14" s="218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ΠΡΩΤ.ΚΑΛΑΜΑΤΑΣ'!M14+'Δ.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648</v>
      </c>
      <c r="N14" s="218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ΠΡΩΤ.ΚΑΛΑΜΑΤΑΣ'!N14+'Δ.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701</v>
      </c>
      <c r="O14" s="218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ΠΡΩΤ.ΚΑΛΑΜΑΤΑΣ'!O14+'Δ.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142</v>
      </c>
      <c r="P14" s="218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ΠΡΩΤ.ΚΑΛΑΜΑΤΑΣ'!P14+'Δ.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4115</v>
      </c>
    </row>
    <row r="15" spans="1:16" ht="20.100000000000001" customHeight="1" x14ac:dyDescent="0.2">
      <c r="A15" s="22" t="s">
        <v>16</v>
      </c>
      <c r="B15" s="218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ΠΡΩΤ.ΚΑΛΑΜΑΤΑΣ'!B15+'Δ.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40</v>
      </c>
      <c r="C15" s="218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ΠΡΩΤ.ΚΑΛΑΜΑΤΑΣ'!C15+'Δ.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151</v>
      </c>
      <c r="D15" s="218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ΠΡΩΤ.ΚΑΛΑΜΑΤΑΣ'!D15+'Δ.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399</v>
      </c>
      <c r="E15" s="218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ΠΡΩΤ.ΚΑΛΑΜΑΤΑΣ'!E15+'Δ.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227</v>
      </c>
      <c r="F15" s="218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ΠΡΩΤ.ΚΑΛΑΜΑΤΑΣ'!F15+'Δ.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817</v>
      </c>
      <c r="G15" s="218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ΠΡΩΤ.ΚΑΛΑΜΑΤΑΣ'!G15+'Δ.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57</v>
      </c>
      <c r="H15" s="218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ΠΡΩΤ.ΚΑΛΑΜΑΤΑΣ'!H15+'Δ.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189</v>
      </c>
      <c r="I15" s="218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ΠΡΩΤ.ΚΑΛΑΜΑΤΑΣ'!I15+'Δ.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487</v>
      </c>
      <c r="J15" s="218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ΠΡΩΤ.ΚΑΛΑΜΑΤΑΣ'!J15+'Δ.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88</v>
      </c>
      <c r="K15" s="218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ΠΡΩΤ.ΚΑΛΑΜΑΤΑΣ'!K15+'Δ.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821</v>
      </c>
      <c r="L15" s="218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ΠΡΩΤ.ΚΑΛΑΜΑΤΑΣ'!L15+'Δ.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199</v>
      </c>
      <c r="M15" s="218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ΠΡΩΤ.ΚΑΛΑΜΑΤΑΣ'!M15+'Δ.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101</v>
      </c>
      <c r="N15" s="218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ΠΡΩΤ.ΚΑΛΑΜΑΤΑΣ'!N15+'Δ.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169</v>
      </c>
      <c r="O15" s="218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ΠΡΩΤ.ΚΑΛΑΜΑΤΑΣ'!O15+'Δ.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21</v>
      </c>
      <c r="P15" s="218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ΠΡΩΤ.ΚΑΛΑΜΑΤΑΣ'!P15+'Δ.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490</v>
      </c>
    </row>
    <row r="16" spans="1:16" ht="20.100000000000001" customHeight="1" x14ac:dyDescent="0.2">
      <c r="A16" s="22" t="s">
        <v>17</v>
      </c>
      <c r="B16" s="218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ΠΡΩΤ.ΚΑΛΑΜΑΤΑΣ'!B16+'Δ.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5731</v>
      </c>
      <c r="C16" s="218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ΠΡΩΤ.ΚΑΛΑΜΑΤΑΣ'!C16+'Δ.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4134</v>
      </c>
      <c r="D16" s="218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ΠΡΩΤ.ΚΑΛΑΜΑΤΑΣ'!D16+'Δ.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6752</v>
      </c>
      <c r="E16" s="218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ΠΡΩΤ.ΚΑΛΑΜΑΤΑΣ'!E16+'Δ.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8697</v>
      </c>
      <c r="F16" s="218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ΠΡΩΤ.ΚΑΛΑΜΑΤΑΣ'!F16+'Δ.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25314</v>
      </c>
      <c r="G16" s="218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ΠΡΩΤ.ΚΑΛΑΜΑΤΑΣ'!G16+'Δ.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14415</v>
      </c>
      <c r="H16" s="218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ΠΡΩΤ.ΚΑΛΑΜΑΤΑΣ'!H16+'Δ.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5681</v>
      </c>
      <c r="I16" s="218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ΠΡΩΤ.ΚΑΛΑΜΑΤΑΣ'!I16+'Δ.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6420</v>
      </c>
      <c r="J16" s="218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ΠΡΩΤ.ΚΑΛΑΜΑΤΑΣ'!J16+'Δ.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2154</v>
      </c>
      <c r="K16" s="218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ΠΡΩΤ.ΚΑΛΑΜΑΤΑΣ'!K16+'Δ.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28670</v>
      </c>
      <c r="L16" s="218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ΠΡΩΤ.ΚΑΛΑΜΑΤΑΣ'!L16+'Δ.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15341</v>
      </c>
      <c r="M16" s="218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ΠΡΩΤ.ΚΑΛΑΜΑΤΑΣ'!M16+'Δ.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2637</v>
      </c>
      <c r="N16" s="218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ΠΡΩΤ.ΚΑΛΑΜΑΤΑΣ'!N16+'Δ.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2320</v>
      </c>
      <c r="O16" s="218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ΠΡΩΤ.ΚΑΛΑΜΑΤΑΣ'!O16+'Δ.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841</v>
      </c>
      <c r="P16" s="218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ΠΡΩΤ.ΚΑΛΑΜΑΤΑΣ'!P16+'Δ.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21139</v>
      </c>
    </row>
    <row r="17" spans="1:18" ht="20.100000000000001" customHeight="1" x14ac:dyDescent="0.2">
      <c r="A17" s="22" t="s">
        <v>7</v>
      </c>
      <c r="B17" s="218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ΠΡΩΤ.ΚΑΛΑΜΑΤΑΣ'!B17+'Δ.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6746</v>
      </c>
      <c r="C17" s="218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ΠΡΩΤ.ΚΑΛΑΜΑΤΑΣ'!C17+'Δ.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4728</v>
      </c>
      <c r="D17" s="218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ΠΡΩΤ.ΚΑΛΑΜΑΤΑΣ'!D17+'Δ.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8693</v>
      </c>
      <c r="E17" s="218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ΠΡΩΤ.ΚΑΛΑΜΑΤΑΣ'!E17+'Δ.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10496</v>
      </c>
      <c r="F17" s="218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ΠΡΩΤ.ΚΑΛΑΜΑΤΑΣ'!F17+'Δ.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30663</v>
      </c>
      <c r="G17" s="218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ΠΡΩΤ.ΚΑΛΑΜΑΤΑΣ'!G17+'Δ.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16237</v>
      </c>
      <c r="H17" s="218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ΠΡΩΤ.ΚΑΛΑΜΑΤΑΣ'!H17+'Δ.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6592</v>
      </c>
      <c r="I17" s="218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ΠΡΩΤ.ΚΑΛΑΜΑΤΑΣ'!I17+'Δ.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8550</v>
      </c>
      <c r="J17" s="218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ΠΡΩΤ.ΚΑΛΑΜΑΤΑΣ'!J17+'Δ.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2774</v>
      </c>
      <c r="K17" s="218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ΠΡΩΤ.ΚΑΛΑΜΑΤΑΣ'!K17+'Δ.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34153</v>
      </c>
      <c r="L17" s="218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ΠΡΩΤ.ΚΑΛΑΜΑΤΑΣ'!L17+'Δ.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18164</v>
      </c>
      <c r="M17" s="218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ΠΡΩΤ.ΚΑΛΑΜΑΤΑΣ'!M17+'Δ.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3386</v>
      </c>
      <c r="N17" s="218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ΠΡΩΤ.ΚΑΛΑΜΑΤΑΣ'!N17+'Δ.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3190</v>
      </c>
      <c r="O17" s="218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ΠΡΩΤ.ΚΑΛΑΜΑΤΑΣ'!O17+'Δ.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1004</v>
      </c>
      <c r="P17" s="218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ΠΡΩΤ.ΚΑΛΑΜΑΤΑΣ'!P17+'Δ.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25744</v>
      </c>
    </row>
    <row r="18" spans="1:18" ht="31.5" customHeight="1" x14ac:dyDescent="0.25">
      <c r="A18" s="308" t="s">
        <v>132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</row>
    <row r="19" spans="1:18" ht="36.75" customHeight="1" x14ac:dyDescent="0.2">
      <c r="A19" s="2"/>
      <c r="B19" s="263" t="s">
        <v>19</v>
      </c>
      <c r="C19" s="264"/>
      <c r="D19" s="264"/>
      <c r="E19" s="264"/>
      <c r="F19" s="264"/>
      <c r="G19" s="265" t="s">
        <v>20</v>
      </c>
      <c r="H19" s="265"/>
      <c r="I19" s="265"/>
      <c r="J19" s="265"/>
      <c r="K19" s="265"/>
      <c r="L19" s="266" t="s">
        <v>21</v>
      </c>
      <c r="M19" s="266"/>
      <c r="N19" s="266"/>
      <c r="O19" s="266"/>
      <c r="P19" s="266"/>
    </row>
    <row r="20" spans="1:18" ht="18.95" customHeight="1" x14ac:dyDescent="0.2">
      <c r="A20" s="9" t="s">
        <v>3</v>
      </c>
      <c r="B20" s="197" t="s">
        <v>119</v>
      </c>
      <c r="C20" s="134">
        <v>2020</v>
      </c>
      <c r="D20" s="134">
        <v>2021</v>
      </c>
      <c r="E20" s="134">
        <v>2022</v>
      </c>
      <c r="F20" s="136" t="s">
        <v>7</v>
      </c>
      <c r="G20" s="197" t="s">
        <v>119</v>
      </c>
      <c r="H20" s="196">
        <v>2020</v>
      </c>
      <c r="I20" s="196">
        <v>2021</v>
      </c>
      <c r="J20" s="196">
        <v>2022</v>
      </c>
      <c r="K20" s="136" t="s">
        <v>7</v>
      </c>
      <c r="L20" s="197" t="s">
        <v>119</v>
      </c>
      <c r="M20" s="196">
        <v>2020</v>
      </c>
      <c r="N20" s="196">
        <v>2021</v>
      </c>
      <c r="O20" s="196">
        <v>2022</v>
      </c>
      <c r="P20" s="136" t="s">
        <v>7</v>
      </c>
    </row>
    <row r="21" spans="1:18" ht="20.100000000000001" customHeight="1" x14ac:dyDescent="0.2">
      <c r="A21" s="12" t="s">
        <v>15</v>
      </c>
      <c r="B21" s="75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782</v>
      </c>
      <c r="C21" s="189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290</v>
      </c>
      <c r="D21" s="189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1222</v>
      </c>
      <c r="E21" s="189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1996</v>
      </c>
      <c r="F21" s="189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4290</v>
      </c>
      <c r="G21" s="189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2007</v>
      </c>
      <c r="H21" s="189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735</v>
      </c>
      <c r="I21" s="189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1853</v>
      </c>
      <c r="J21" s="189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810</v>
      </c>
      <c r="K21" s="189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5405</v>
      </c>
      <c r="L21" s="189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1781</v>
      </c>
      <c r="M21" s="189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568</v>
      </c>
      <c r="N21" s="189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625</v>
      </c>
      <c r="O21" s="189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235</v>
      </c>
      <c r="P21" s="189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3209</v>
      </c>
    </row>
    <row r="22" spans="1:18" ht="20.100000000000001" customHeight="1" x14ac:dyDescent="0.2">
      <c r="A22" s="12" t="s">
        <v>16</v>
      </c>
      <c r="B22" s="189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25</v>
      </c>
      <c r="C22" s="189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90</v>
      </c>
      <c r="D22" s="189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385</v>
      </c>
      <c r="E22" s="189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371</v>
      </c>
      <c r="F22" s="189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871</v>
      </c>
      <c r="G22" s="189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71</v>
      </c>
      <c r="H22" s="189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203</v>
      </c>
      <c r="I22" s="189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485</v>
      </c>
      <c r="J22" s="189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103</v>
      </c>
      <c r="K22" s="189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861</v>
      </c>
      <c r="L22" s="189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116</v>
      </c>
      <c r="M22" s="189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118</v>
      </c>
      <c r="N22" s="189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ΠΡΩΤ.ΛΑΡΙΣΑΣ'!N23+'Δ.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185</v>
      </c>
      <c r="O22" s="189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28</v>
      </c>
      <c r="P22" s="189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399</v>
      </c>
    </row>
    <row r="23" spans="1:18" ht="20.100000000000001" customHeight="1" x14ac:dyDescent="0.2">
      <c r="A23" s="12" t="s">
        <v>17</v>
      </c>
      <c r="B23" s="189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5445</v>
      </c>
      <c r="C23" s="189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2985</v>
      </c>
      <c r="D23" s="189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5446</v>
      </c>
      <c r="E23" s="189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11369</v>
      </c>
      <c r="F23" s="189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25245</v>
      </c>
      <c r="G23" s="189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14599</v>
      </c>
      <c r="H23" s="189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5653</v>
      </c>
      <c r="I23" s="189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6699</v>
      </c>
      <c r="J23" s="189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3562</v>
      </c>
      <c r="K23" s="189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30513</v>
      </c>
      <c r="L23" s="189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9816</v>
      </c>
      <c r="M23" s="189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2581</v>
      </c>
      <c r="N23" s="189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2100</v>
      </c>
      <c r="O23" s="189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1559</v>
      </c>
      <c r="P23" s="189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16056</v>
      </c>
    </row>
    <row r="24" spans="1:18" ht="20.100000000000001" customHeight="1" x14ac:dyDescent="0.2">
      <c r="A24" s="15" t="s">
        <v>7</v>
      </c>
      <c r="B24" s="189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6252</v>
      </c>
      <c r="C24" s="189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3365</v>
      </c>
      <c r="D24" s="189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7053</v>
      </c>
      <c r="E24" s="189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13736</v>
      </c>
      <c r="F24" s="189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30406</v>
      </c>
      <c r="G24" s="189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16677</v>
      </c>
      <c r="H24" s="189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6591</v>
      </c>
      <c r="I24" s="189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9037</v>
      </c>
      <c r="J24" s="189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4475</v>
      </c>
      <c r="K24" s="189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36780</v>
      </c>
      <c r="L24" s="189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11713</v>
      </c>
      <c r="M24" s="189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3267</v>
      </c>
      <c r="N24" s="189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2862</v>
      </c>
      <c r="O24" s="189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1784</v>
      </c>
      <c r="P24" s="189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19664</v>
      </c>
    </row>
    <row r="25" spans="1:18" ht="113.25" customHeight="1" thickBot="1" x14ac:dyDescent="0.25">
      <c r="A25" s="267" t="s">
        <v>29</v>
      </c>
      <c r="B25" s="268"/>
      <c r="C25" s="268"/>
      <c r="D25" s="268"/>
      <c r="E25" s="75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ΠΡΩΤ.ΚΑΒΑΛΑΣ'!E25+'Δ.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71</v>
      </c>
      <c r="F25" s="269" t="s">
        <v>23</v>
      </c>
      <c r="G25" s="269"/>
      <c r="H25" s="26"/>
      <c r="I25" s="320" t="s">
        <v>139</v>
      </c>
      <c r="J25" s="320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72" t="s">
        <v>24</v>
      </c>
      <c r="B26" s="273"/>
      <c r="C26" s="274"/>
      <c r="D26" s="33"/>
      <c r="E26" s="50" t="s">
        <v>25</v>
      </c>
      <c r="F26" s="35" t="s">
        <v>26</v>
      </c>
      <c r="G26" s="36" t="s">
        <v>27</v>
      </c>
      <c r="H26" s="37"/>
      <c r="I26" s="320"/>
      <c r="J26" s="320"/>
      <c r="K26" s="121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313</v>
      </c>
      <c r="L26" s="38"/>
      <c r="M26" s="75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12</v>
      </c>
      <c r="N26" s="281"/>
      <c r="O26" s="39"/>
      <c r="P26" s="40"/>
    </row>
    <row r="27" spans="1:18" ht="20.100000000000001" customHeight="1" thickTop="1" thickBot="1" x14ac:dyDescent="0.25">
      <c r="A27" s="275"/>
      <c r="B27" s="276"/>
      <c r="C27" s="277"/>
      <c r="D27" s="41"/>
      <c r="E27" s="75"/>
      <c r="F27" s="189"/>
      <c r="G27" s="189"/>
      <c r="H27" s="37"/>
      <c r="I27" s="320"/>
      <c r="J27" s="320"/>
      <c r="K27" s="125"/>
      <c r="L27" s="44"/>
      <c r="M27" s="45"/>
      <c r="N27" s="282"/>
      <c r="O27" s="39"/>
      <c r="P27" s="40"/>
    </row>
    <row r="28" spans="1:18" ht="20.100000000000001" customHeight="1" thickTop="1" thickBot="1" x14ac:dyDescent="0.25">
      <c r="A28" s="275"/>
      <c r="B28" s="276"/>
      <c r="C28" s="277"/>
      <c r="D28" s="41"/>
      <c r="E28" s="189"/>
      <c r="F28" s="189"/>
      <c r="G28" s="189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75"/>
      <c r="B29" s="276"/>
      <c r="C29" s="277"/>
      <c r="D29" s="41"/>
      <c r="E29" s="189"/>
      <c r="F29" s="189"/>
      <c r="G29" s="189"/>
      <c r="H29" s="37"/>
      <c r="I29" s="324" t="s">
        <v>141</v>
      </c>
      <c r="J29" s="324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75"/>
      <c r="B30" s="276"/>
      <c r="C30" s="277"/>
      <c r="D30" s="41"/>
      <c r="E30" s="189"/>
      <c r="F30" s="189"/>
      <c r="G30" s="189"/>
      <c r="H30" s="37"/>
      <c r="I30" s="324"/>
      <c r="J30" s="324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75"/>
      <c r="B31" s="276"/>
      <c r="C31" s="277"/>
      <c r="D31" s="41"/>
      <c r="E31" s="189"/>
      <c r="F31" s="189"/>
      <c r="G31" s="189"/>
      <c r="H31" s="37"/>
      <c r="I31" s="324"/>
      <c r="J31" s="324"/>
      <c r="K31" s="119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0</v>
      </c>
      <c r="L31" s="69"/>
      <c r="M31" s="119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6"/>
      <c r="O31" s="39"/>
      <c r="P31" s="40"/>
    </row>
    <row r="32" spans="1:18" ht="20.100000000000001" customHeight="1" thickTop="1" thickBot="1" x14ac:dyDescent="0.25">
      <c r="A32" s="275"/>
      <c r="B32" s="276"/>
      <c r="C32" s="277"/>
      <c r="D32" s="41"/>
      <c r="E32" s="189"/>
      <c r="F32" s="189"/>
      <c r="G32" s="189"/>
      <c r="H32" s="37"/>
      <c r="I32" s="324"/>
      <c r="J32" s="324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75"/>
      <c r="B33" s="276"/>
      <c r="C33" s="277"/>
      <c r="D33" s="41"/>
      <c r="E33" s="189"/>
      <c r="F33" s="189"/>
      <c r="G33" s="189"/>
      <c r="H33" s="37"/>
      <c r="I33" s="324"/>
      <c r="J33" s="324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75"/>
      <c r="B34" s="276"/>
      <c r="C34" s="277"/>
      <c r="D34" s="41"/>
      <c r="E34" s="189"/>
      <c r="F34" s="189"/>
      <c r="G34" s="189"/>
      <c r="H34" s="37"/>
      <c r="I34" s="324"/>
      <c r="J34" s="324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75"/>
      <c r="B35" s="276"/>
      <c r="C35" s="277"/>
      <c r="D35" s="41"/>
      <c r="E35" s="189"/>
      <c r="F35" s="189"/>
      <c r="G35" s="189"/>
      <c r="H35" s="37"/>
      <c r="I35" s="324"/>
      <c r="J35" s="324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75"/>
      <c r="B36" s="276"/>
      <c r="C36" s="277"/>
      <c r="D36" s="41"/>
      <c r="E36" s="189"/>
      <c r="F36" s="189"/>
      <c r="G36" s="189"/>
      <c r="H36" s="37"/>
      <c r="I36" s="324"/>
      <c r="J36" s="324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78"/>
      <c r="B37" s="279"/>
      <c r="C37" s="280"/>
      <c r="D37" s="59" t="s">
        <v>7</v>
      </c>
      <c r="E37" s="189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1149</v>
      </c>
      <c r="F37" s="189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140</v>
      </c>
      <c r="G37" s="189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86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Καθορισμένες περιοχές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ΚΟΜΟΤΗΝΗΣ</vt:lpstr>
      <vt:lpstr>Δ. ΕΦ. ΙΩΑΝΝΙΝΩΝ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Katerina Gkolia</cp:lastModifiedBy>
  <cp:lastPrinted>2022-11-14T12:08:18Z</cp:lastPrinted>
  <dcterms:created xsi:type="dcterms:W3CDTF">2018-05-17T06:40:58Z</dcterms:created>
  <dcterms:modified xsi:type="dcterms:W3CDTF">2022-12-12T08:24:34Z</dcterms:modified>
</cp:coreProperties>
</file>