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on Area\ASPASSIA\1ΔΑ_2023_ΔΕ_ΠΡΟΣΩΡΙΝΑ\1ΔΑ_2023_ΔΕ ΠΡΟΣΩΡΙΝΑ ΕΥΡΥ ΝΑΙ\Διαμορφώσεις\"/>
    </mc:Choice>
  </mc:AlternateContent>
  <xr:revisionPtr revIDLastSave="0" documentId="13_ncr:1_{D8C35DDB-9ACE-4FBA-BDE7-4D2C524376E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ΔΑ_2023_ΔΕ_ΑΠΟΡΡΙΠΤΕΟΙ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B7" i="1"/>
  <c r="C7" i="1"/>
  <c r="B8" i="1"/>
  <c r="B9" i="1"/>
  <c r="B10" i="1"/>
  <c r="C10" i="1"/>
  <c r="B11" i="1"/>
  <c r="C11" i="1"/>
  <c r="B12" i="1"/>
  <c r="B13" i="1"/>
  <c r="C13" i="1"/>
  <c r="B14" i="1"/>
  <c r="B15" i="1"/>
  <c r="B16" i="1"/>
  <c r="B17" i="1"/>
  <c r="B18" i="1"/>
  <c r="C18" i="1"/>
  <c r="B19" i="1"/>
  <c r="B20" i="1"/>
  <c r="C20" i="1"/>
  <c r="B21" i="1"/>
  <c r="B22" i="1"/>
  <c r="B23" i="1"/>
  <c r="C23" i="1"/>
  <c r="B24" i="1"/>
  <c r="C24" i="1"/>
  <c r="B25" i="1"/>
  <c r="B26" i="1"/>
  <c r="C26" i="1"/>
  <c r="B27" i="1"/>
  <c r="C27" i="1"/>
  <c r="B28" i="1"/>
  <c r="B29" i="1"/>
  <c r="B30" i="1"/>
  <c r="C30" i="1"/>
  <c r="B31" i="1"/>
  <c r="B32" i="1"/>
  <c r="C32" i="1"/>
  <c r="B33" i="1"/>
  <c r="B34" i="1"/>
  <c r="B35" i="1"/>
  <c r="C35" i="1"/>
  <c r="B36" i="1"/>
  <c r="B37" i="1"/>
  <c r="B38" i="1"/>
  <c r="B39" i="1"/>
  <c r="B40" i="1"/>
  <c r="B41" i="1"/>
  <c r="B42" i="1"/>
  <c r="C42" i="1"/>
  <c r="B43" i="1"/>
  <c r="B44" i="1"/>
  <c r="B45" i="1"/>
  <c r="B46" i="1"/>
  <c r="C46" i="1"/>
  <c r="B47" i="1"/>
  <c r="B48" i="1"/>
  <c r="C48" i="1"/>
  <c r="B49" i="1"/>
  <c r="B50" i="1"/>
  <c r="C50" i="1"/>
  <c r="B51" i="1"/>
  <c r="C51" i="1"/>
  <c r="B52" i="1"/>
  <c r="B53" i="1"/>
  <c r="C53" i="1"/>
  <c r="B54" i="1"/>
  <c r="B55" i="1"/>
  <c r="B56" i="1"/>
  <c r="C56" i="1"/>
  <c r="B57" i="1"/>
  <c r="B58" i="1"/>
  <c r="C58" i="1"/>
  <c r="B59" i="1"/>
  <c r="C59" i="1"/>
  <c r="B60" i="1"/>
  <c r="B61" i="1"/>
  <c r="B62" i="1"/>
  <c r="C62" i="1"/>
  <c r="B63" i="1"/>
  <c r="C63" i="1"/>
  <c r="B64" i="1"/>
  <c r="C64" i="1"/>
  <c r="B65" i="1"/>
  <c r="B66" i="1"/>
  <c r="B67" i="1"/>
  <c r="C67" i="1"/>
  <c r="B68" i="1"/>
  <c r="B69" i="1"/>
  <c r="B70" i="1"/>
  <c r="C70" i="1"/>
  <c r="B71" i="1"/>
  <c r="C71" i="1"/>
  <c r="B72" i="1"/>
  <c r="C72" i="1"/>
  <c r="B73" i="1"/>
  <c r="B74" i="1"/>
  <c r="B75" i="1"/>
  <c r="C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C88" i="1"/>
  <c r="B89" i="1"/>
  <c r="B90" i="1"/>
  <c r="C90" i="1"/>
  <c r="B91" i="1"/>
  <c r="C91" i="1"/>
  <c r="B92" i="1"/>
  <c r="B93" i="1"/>
  <c r="B94" i="1"/>
  <c r="C94" i="1"/>
  <c r="B95" i="1"/>
  <c r="B96" i="1"/>
  <c r="C96" i="1"/>
  <c r="B97" i="1"/>
  <c r="C97" i="1"/>
  <c r="B98" i="1"/>
  <c r="B99" i="1"/>
  <c r="B100" i="1"/>
  <c r="C100" i="1"/>
  <c r="B101" i="1"/>
  <c r="C101" i="1"/>
  <c r="B102" i="1"/>
  <c r="B103" i="1"/>
  <c r="B104" i="1"/>
  <c r="B105" i="1"/>
  <c r="B106" i="1"/>
  <c r="B107" i="1"/>
  <c r="C107" i="1"/>
  <c r="B108" i="1"/>
  <c r="B109" i="1"/>
  <c r="C109" i="1"/>
  <c r="B110" i="1"/>
  <c r="C110" i="1"/>
  <c r="B111" i="1"/>
  <c r="B112" i="1"/>
  <c r="C112" i="1"/>
  <c r="B113" i="1"/>
  <c r="B114" i="1"/>
  <c r="B115" i="1"/>
  <c r="B116" i="1"/>
  <c r="C116" i="1"/>
  <c r="B117" i="1"/>
  <c r="C117" i="1"/>
  <c r="B118" i="1"/>
  <c r="C118" i="1"/>
  <c r="B119" i="1"/>
  <c r="B120" i="1"/>
  <c r="B121" i="1"/>
  <c r="B122" i="1"/>
  <c r="B123" i="1"/>
  <c r="B124" i="1"/>
  <c r="B125" i="1"/>
  <c r="B126" i="1"/>
  <c r="C126" i="1"/>
  <c r="B127" i="1"/>
  <c r="C127" i="1"/>
  <c r="B128" i="1"/>
  <c r="C128" i="1"/>
  <c r="B129" i="1"/>
  <c r="C129" i="1"/>
  <c r="B130" i="1"/>
  <c r="B131" i="1"/>
  <c r="B132" i="1"/>
  <c r="B133" i="1"/>
  <c r="B134" i="1"/>
  <c r="C134" i="1"/>
  <c r="B135" i="1"/>
  <c r="B136" i="1"/>
  <c r="C136" i="1"/>
  <c r="B137" i="1"/>
  <c r="C137" i="1"/>
  <c r="B138" i="1"/>
  <c r="C138" i="1"/>
  <c r="B139" i="1"/>
  <c r="C139" i="1"/>
  <c r="B140" i="1"/>
  <c r="B141" i="1"/>
  <c r="B142" i="1"/>
  <c r="C142" i="1"/>
  <c r="B143" i="1"/>
  <c r="B144" i="1"/>
  <c r="C144" i="1"/>
  <c r="B145" i="1"/>
  <c r="C145" i="1"/>
  <c r="B146" i="1"/>
  <c r="B147" i="1"/>
  <c r="B148" i="1"/>
  <c r="B149" i="1"/>
  <c r="C149" i="1"/>
  <c r="B150" i="1"/>
  <c r="B151" i="1"/>
  <c r="B152" i="1"/>
  <c r="C152" i="1"/>
  <c r="B153" i="1"/>
  <c r="C153" i="1"/>
  <c r="B154" i="1"/>
  <c r="C154" i="1"/>
  <c r="B155" i="1"/>
  <c r="B156" i="1"/>
  <c r="C156" i="1"/>
  <c r="B157" i="1"/>
  <c r="B158" i="1"/>
  <c r="B159" i="1"/>
  <c r="C159" i="1"/>
  <c r="B160" i="1"/>
  <c r="B161" i="1"/>
  <c r="B162" i="1"/>
  <c r="B163" i="1"/>
  <c r="C163" i="1"/>
  <c r="B164" i="1"/>
  <c r="C164" i="1"/>
  <c r="B165" i="1"/>
  <c r="B166" i="1"/>
  <c r="C166" i="1"/>
  <c r="B167" i="1"/>
  <c r="B168" i="1"/>
  <c r="C168" i="1"/>
  <c r="B169" i="1"/>
  <c r="C169" i="1"/>
  <c r="B170" i="1"/>
  <c r="C170" i="1"/>
  <c r="B171" i="1"/>
  <c r="B172" i="1"/>
  <c r="C172" i="1"/>
  <c r="B173" i="1"/>
  <c r="C173" i="1"/>
  <c r="B174" i="1"/>
  <c r="B175" i="1"/>
  <c r="C175" i="1"/>
  <c r="B176" i="1"/>
  <c r="C176" i="1"/>
  <c r="B177" i="1"/>
  <c r="B178" i="1"/>
  <c r="B179" i="1"/>
  <c r="B180" i="1"/>
  <c r="B181" i="1"/>
  <c r="C181" i="1"/>
  <c r="B182" i="1"/>
  <c r="C182" i="1"/>
  <c r="B183" i="1"/>
  <c r="C183" i="1"/>
  <c r="B184" i="1"/>
  <c r="B185" i="1"/>
  <c r="B186" i="1"/>
  <c r="C186" i="1"/>
  <c r="B187" i="1"/>
  <c r="B188" i="1"/>
  <c r="B189" i="1"/>
  <c r="B190" i="1"/>
  <c r="C190" i="1"/>
  <c r="B191" i="1"/>
  <c r="B192" i="1"/>
  <c r="B193" i="1"/>
  <c r="C193" i="1"/>
  <c r="B194" i="1"/>
  <c r="B195" i="1"/>
  <c r="C195" i="1"/>
  <c r="B196" i="1"/>
  <c r="C196" i="1"/>
  <c r="B197" i="1"/>
  <c r="C197" i="1"/>
  <c r="B198" i="1"/>
  <c r="B199" i="1"/>
  <c r="B200" i="1"/>
  <c r="B201" i="1"/>
  <c r="B202" i="1"/>
  <c r="C202" i="1"/>
  <c r="B203" i="1"/>
  <c r="C203" i="1"/>
  <c r="B204" i="1"/>
  <c r="B205" i="1"/>
  <c r="C205" i="1"/>
  <c r="B206" i="1"/>
  <c r="C206" i="1"/>
  <c r="B207" i="1"/>
  <c r="B208" i="1"/>
  <c r="B209" i="1"/>
  <c r="C209" i="1"/>
  <c r="B210" i="1"/>
  <c r="B211" i="1"/>
  <c r="B212" i="1"/>
  <c r="B213" i="1"/>
  <c r="C213" i="1"/>
  <c r="B214" i="1"/>
  <c r="B215" i="1"/>
  <c r="B216" i="1"/>
  <c r="B217" i="1"/>
  <c r="B218" i="1"/>
  <c r="B219" i="1"/>
  <c r="B220" i="1"/>
  <c r="B221" i="1"/>
  <c r="B222" i="1"/>
  <c r="C222" i="1"/>
  <c r="B223" i="1"/>
  <c r="B224" i="1"/>
  <c r="C224" i="1"/>
  <c r="B225" i="1"/>
  <c r="B226" i="1"/>
  <c r="B227" i="1"/>
  <c r="B228" i="1"/>
  <c r="C228" i="1"/>
  <c r="B229" i="1"/>
  <c r="B230" i="1"/>
  <c r="C230" i="1"/>
  <c r="B231" i="1"/>
  <c r="B232" i="1"/>
  <c r="B233" i="1"/>
  <c r="C233" i="1"/>
  <c r="B234" i="1"/>
  <c r="B235" i="1"/>
  <c r="C235" i="1"/>
  <c r="B236" i="1"/>
  <c r="B237" i="1"/>
  <c r="B238" i="1"/>
  <c r="C238" i="1"/>
  <c r="B239" i="1"/>
  <c r="B240" i="1"/>
  <c r="C240" i="1"/>
  <c r="B241" i="1"/>
  <c r="B242" i="1"/>
  <c r="B243" i="1"/>
  <c r="C243" i="1"/>
  <c r="B244" i="1"/>
  <c r="C244" i="1"/>
  <c r="B245" i="1"/>
  <c r="C245" i="1"/>
  <c r="B246" i="1"/>
  <c r="C246" i="1"/>
  <c r="B247" i="1"/>
  <c r="B248" i="1"/>
  <c r="B249" i="1"/>
  <c r="C249" i="1"/>
  <c r="B250" i="1"/>
  <c r="C250" i="1"/>
  <c r="B251" i="1"/>
  <c r="C251" i="1"/>
  <c r="B252" i="1"/>
  <c r="B253" i="1"/>
  <c r="B254" i="1"/>
  <c r="B255" i="1"/>
  <c r="B256" i="1"/>
  <c r="B257" i="1"/>
  <c r="B258" i="1"/>
  <c r="C258" i="1"/>
  <c r="B259" i="1"/>
  <c r="B260" i="1"/>
  <c r="B261" i="1"/>
  <c r="C261" i="1"/>
  <c r="B262" i="1"/>
  <c r="B263" i="1"/>
  <c r="B264" i="1"/>
  <c r="B265" i="1"/>
  <c r="B266" i="1"/>
  <c r="B267" i="1"/>
  <c r="B268" i="1"/>
  <c r="B269" i="1"/>
  <c r="B270" i="1"/>
  <c r="C270" i="1"/>
  <c r="B271" i="1"/>
  <c r="B272" i="1"/>
  <c r="B273" i="1"/>
  <c r="B274" i="1"/>
  <c r="C274" i="1"/>
  <c r="B275" i="1"/>
  <c r="C275" i="1"/>
  <c r="B276" i="1"/>
  <c r="B277" i="1"/>
  <c r="B278" i="1"/>
  <c r="B279" i="1"/>
  <c r="B280" i="1"/>
  <c r="C280" i="1"/>
  <c r="B281" i="1"/>
  <c r="B282" i="1"/>
  <c r="B283" i="1"/>
  <c r="B284" i="1"/>
  <c r="B285" i="1"/>
  <c r="C285" i="1"/>
  <c r="B286" i="1"/>
  <c r="B287" i="1"/>
  <c r="B288" i="1"/>
  <c r="B289" i="1"/>
  <c r="B290" i="1"/>
  <c r="C290" i="1"/>
  <c r="B291" i="1"/>
  <c r="B292" i="1"/>
  <c r="B293" i="1"/>
  <c r="B294" i="1"/>
  <c r="B295" i="1"/>
  <c r="C295" i="1"/>
  <c r="B296" i="1"/>
  <c r="C296" i="1"/>
  <c r="B297" i="1"/>
  <c r="B298" i="1"/>
  <c r="C298" i="1"/>
  <c r="B299" i="1"/>
  <c r="B300" i="1"/>
  <c r="C300" i="1"/>
  <c r="B301" i="1"/>
  <c r="C301" i="1"/>
  <c r="B302" i="1"/>
  <c r="B303" i="1"/>
  <c r="B304" i="1"/>
  <c r="B305" i="1"/>
  <c r="B306" i="1"/>
  <c r="C306" i="1"/>
  <c r="B307" i="1"/>
  <c r="B308" i="1"/>
  <c r="C308" i="1"/>
  <c r="B309" i="1"/>
  <c r="C309" i="1"/>
  <c r="B310" i="1"/>
  <c r="B311" i="1"/>
  <c r="C311" i="1"/>
  <c r="B312" i="1"/>
  <c r="B313" i="1"/>
  <c r="C313" i="1"/>
  <c r="B314" i="1"/>
  <c r="B315" i="1"/>
  <c r="B316" i="1"/>
  <c r="C316" i="1"/>
  <c r="B317" i="1"/>
  <c r="B318" i="1"/>
  <c r="B319" i="1"/>
  <c r="B320" i="1"/>
  <c r="B321" i="1"/>
  <c r="B322" i="1"/>
  <c r="B323" i="1"/>
  <c r="B324" i="1"/>
  <c r="C324" i="1"/>
  <c r="B325" i="1"/>
  <c r="B326" i="1"/>
  <c r="B327" i="1"/>
  <c r="B328" i="1"/>
  <c r="B329" i="1"/>
  <c r="B330" i="1"/>
  <c r="B331" i="1"/>
  <c r="C331" i="1"/>
  <c r="B332" i="1"/>
  <c r="B333" i="1"/>
  <c r="B334" i="1"/>
  <c r="C334" i="1"/>
  <c r="B335" i="1"/>
  <c r="C335" i="1"/>
  <c r="B336" i="1"/>
  <c r="B337" i="1"/>
  <c r="B338" i="1"/>
  <c r="C338" i="1"/>
  <c r="B339" i="1"/>
  <c r="C339" i="1"/>
  <c r="B340" i="1"/>
  <c r="B341" i="1"/>
  <c r="B342" i="1"/>
  <c r="C342" i="1"/>
  <c r="B343" i="1"/>
  <c r="C343" i="1"/>
  <c r="B344" i="1"/>
  <c r="C344" i="1"/>
  <c r="B345" i="1"/>
  <c r="C345" i="1"/>
  <c r="B346" i="1"/>
  <c r="B347" i="1"/>
  <c r="C347" i="1"/>
  <c r="B348" i="1"/>
  <c r="C348" i="1"/>
  <c r="B349" i="1"/>
  <c r="B350" i="1"/>
  <c r="B351" i="1"/>
  <c r="C351" i="1"/>
  <c r="B352" i="1"/>
  <c r="B353" i="1"/>
  <c r="B354" i="1"/>
  <c r="B355" i="1"/>
  <c r="C355" i="1"/>
  <c r="B356" i="1"/>
  <c r="B357" i="1"/>
  <c r="B358" i="1"/>
  <c r="B359" i="1"/>
  <c r="B360" i="1"/>
  <c r="B361" i="1"/>
  <c r="C361" i="1"/>
  <c r="B362" i="1"/>
  <c r="C362" i="1"/>
  <c r="B363" i="1"/>
  <c r="C363" i="1"/>
  <c r="B364" i="1"/>
  <c r="C364" i="1"/>
  <c r="B365" i="1"/>
  <c r="B366" i="1"/>
  <c r="B367" i="1"/>
  <c r="B368" i="1"/>
  <c r="C368" i="1"/>
  <c r="B369" i="1"/>
  <c r="B370" i="1"/>
  <c r="B371" i="1"/>
  <c r="B372" i="1"/>
  <c r="C372" i="1"/>
  <c r="B373" i="1"/>
  <c r="C373" i="1"/>
  <c r="B374" i="1"/>
  <c r="B375" i="1"/>
  <c r="B376" i="1"/>
  <c r="B377" i="1"/>
  <c r="B378" i="1"/>
  <c r="B379" i="1"/>
  <c r="C379" i="1"/>
  <c r="B380" i="1"/>
  <c r="B381" i="1"/>
  <c r="B382" i="1"/>
  <c r="B383" i="1"/>
  <c r="C383" i="1"/>
  <c r="B384" i="1"/>
  <c r="B385" i="1"/>
  <c r="B386" i="1"/>
  <c r="B387" i="1"/>
  <c r="B388" i="1"/>
  <c r="C388" i="1"/>
  <c r="B389" i="1"/>
  <c r="B390" i="1"/>
  <c r="C390" i="1"/>
  <c r="B391" i="1"/>
  <c r="B392" i="1"/>
  <c r="B393" i="1"/>
  <c r="C393" i="1"/>
  <c r="B394" i="1"/>
  <c r="C394" i="1"/>
  <c r="B395" i="1"/>
  <c r="C395" i="1"/>
  <c r="B396" i="1"/>
  <c r="B397" i="1"/>
  <c r="B398" i="1"/>
  <c r="C398" i="1"/>
  <c r="B399" i="1"/>
  <c r="C399" i="1"/>
  <c r="B400" i="1"/>
  <c r="C400" i="1"/>
  <c r="B401" i="1"/>
  <c r="B402" i="1"/>
  <c r="B403" i="1"/>
  <c r="B404" i="1"/>
  <c r="B405" i="1"/>
  <c r="C405" i="1"/>
  <c r="B406" i="1"/>
  <c r="C406" i="1"/>
  <c r="B407" i="1"/>
  <c r="B408" i="1"/>
  <c r="C408" i="1"/>
  <c r="B409" i="1"/>
  <c r="C409" i="1"/>
  <c r="B410" i="1"/>
  <c r="C410" i="1"/>
  <c r="B411" i="1"/>
  <c r="B412" i="1"/>
  <c r="C412" i="1"/>
  <c r="B413" i="1"/>
  <c r="B414" i="1"/>
  <c r="B415" i="1"/>
  <c r="C415" i="1"/>
  <c r="B416" i="1"/>
  <c r="B417" i="1"/>
  <c r="B418" i="1"/>
  <c r="C418" i="1"/>
  <c r="B419" i="1"/>
  <c r="C419" i="1"/>
  <c r="B420" i="1"/>
  <c r="B421" i="1"/>
  <c r="B422" i="1"/>
  <c r="B423" i="1"/>
  <c r="B424" i="1"/>
  <c r="C424" i="1"/>
  <c r="B425" i="1"/>
  <c r="B426" i="1"/>
  <c r="C426" i="1"/>
  <c r="B427" i="1"/>
  <c r="C427" i="1"/>
  <c r="B428" i="1"/>
  <c r="B429" i="1"/>
  <c r="B430" i="1"/>
  <c r="C430" i="1"/>
  <c r="B431" i="1"/>
  <c r="B432" i="1"/>
  <c r="C432" i="1"/>
  <c r="B433" i="1"/>
  <c r="B434" i="1"/>
  <c r="C434" i="1"/>
  <c r="B435" i="1"/>
  <c r="C435" i="1"/>
  <c r="B436" i="1"/>
  <c r="C436" i="1"/>
  <c r="B437" i="1"/>
  <c r="B438" i="1"/>
  <c r="C438" i="1"/>
  <c r="B439" i="1"/>
  <c r="B440" i="1"/>
  <c r="B441" i="1"/>
  <c r="C441" i="1"/>
  <c r="B442" i="1"/>
  <c r="B443" i="1"/>
  <c r="B444" i="1"/>
  <c r="B445" i="1"/>
  <c r="B446" i="1"/>
  <c r="B447" i="1"/>
  <c r="C447" i="1"/>
  <c r="B448" i="1"/>
  <c r="B449" i="1"/>
  <c r="B450" i="1"/>
  <c r="C450" i="1"/>
  <c r="B451" i="1"/>
  <c r="C451" i="1"/>
  <c r="B452" i="1"/>
  <c r="C452" i="1"/>
  <c r="B453" i="1"/>
  <c r="C453" i="1"/>
  <c r="B454" i="1"/>
  <c r="B455" i="1"/>
  <c r="C455" i="1"/>
  <c r="B456" i="1"/>
  <c r="B457" i="1"/>
  <c r="B458" i="1"/>
  <c r="B459" i="1"/>
  <c r="B460" i="1"/>
  <c r="B461" i="1"/>
  <c r="B462" i="1"/>
  <c r="C462" i="1"/>
  <c r="B463" i="1"/>
  <c r="C463" i="1"/>
  <c r="B464" i="1"/>
  <c r="B465" i="1"/>
  <c r="C465" i="1"/>
  <c r="B466" i="1"/>
  <c r="C466" i="1"/>
  <c r="B467" i="1"/>
  <c r="B468" i="1"/>
  <c r="B469" i="1"/>
  <c r="B470" i="1"/>
  <c r="B471" i="1"/>
  <c r="C471" i="1"/>
  <c r="B472" i="1"/>
  <c r="B473" i="1"/>
  <c r="B474" i="1"/>
  <c r="B475" i="1"/>
  <c r="B476" i="1"/>
  <c r="C476" i="1"/>
  <c r="B477" i="1"/>
  <c r="B478" i="1"/>
  <c r="C478" i="1"/>
  <c r="B479" i="1"/>
  <c r="C479" i="1"/>
  <c r="B480" i="1"/>
  <c r="B481" i="1"/>
  <c r="C481" i="1"/>
  <c r="B482" i="1"/>
  <c r="B483" i="1"/>
  <c r="B484" i="1"/>
  <c r="B485" i="1"/>
  <c r="C485" i="1"/>
  <c r="B486" i="1"/>
  <c r="B487" i="1"/>
  <c r="B488" i="1"/>
  <c r="C488" i="1"/>
  <c r="B489" i="1"/>
  <c r="B490" i="1"/>
  <c r="B491" i="1"/>
  <c r="C491" i="1"/>
  <c r="B492" i="1"/>
  <c r="B493" i="1"/>
  <c r="B494" i="1"/>
  <c r="B495" i="1"/>
  <c r="B496" i="1"/>
  <c r="B497" i="1"/>
  <c r="C497" i="1"/>
  <c r="B498" i="1"/>
  <c r="C498" i="1"/>
  <c r="B499" i="1"/>
  <c r="C499" i="1"/>
  <c r="B500" i="1"/>
  <c r="C500" i="1"/>
  <c r="B501" i="1"/>
  <c r="C501" i="1"/>
  <c r="B502" i="1"/>
  <c r="B503" i="1"/>
  <c r="C503" i="1"/>
  <c r="B504" i="1"/>
  <c r="B505" i="1"/>
  <c r="B506" i="1"/>
  <c r="B507" i="1"/>
  <c r="C507" i="1"/>
  <c r="B508" i="1"/>
  <c r="C508" i="1"/>
  <c r="B509" i="1"/>
  <c r="B510" i="1"/>
  <c r="B511" i="1"/>
  <c r="B512" i="1"/>
  <c r="C512" i="1"/>
  <c r="B513" i="1"/>
  <c r="C513" i="1"/>
  <c r="B514" i="1"/>
  <c r="B515" i="1"/>
  <c r="B516" i="1"/>
  <c r="B517" i="1"/>
  <c r="C517" i="1"/>
  <c r="B518" i="1"/>
  <c r="B519" i="1"/>
  <c r="B520" i="1"/>
  <c r="B521" i="1"/>
  <c r="B522" i="1"/>
  <c r="C522" i="1"/>
  <c r="B523" i="1"/>
  <c r="C523" i="1"/>
  <c r="B524" i="1"/>
  <c r="B525" i="1"/>
  <c r="C525" i="1"/>
  <c r="B526" i="1"/>
  <c r="B527" i="1"/>
  <c r="B528" i="1"/>
  <c r="B529" i="1"/>
  <c r="B530" i="1"/>
  <c r="B531" i="1"/>
  <c r="C531" i="1"/>
  <c r="B532" i="1"/>
  <c r="B533" i="1"/>
  <c r="C533" i="1"/>
  <c r="B534" i="1"/>
  <c r="C534" i="1"/>
  <c r="B535" i="1"/>
  <c r="B536" i="1"/>
  <c r="B537" i="1"/>
  <c r="C537" i="1"/>
  <c r="B538" i="1"/>
  <c r="B539" i="1"/>
  <c r="B540" i="1"/>
  <c r="B541" i="1"/>
  <c r="C541" i="1"/>
  <c r="B542" i="1"/>
  <c r="B543" i="1"/>
  <c r="B544" i="1"/>
  <c r="B545" i="1"/>
  <c r="C545" i="1"/>
  <c r="B546" i="1"/>
  <c r="B547" i="1"/>
  <c r="C547" i="1"/>
  <c r="B548" i="1"/>
  <c r="B549" i="1"/>
  <c r="B550" i="1"/>
  <c r="B551" i="1"/>
  <c r="B552" i="1"/>
  <c r="C552" i="1"/>
  <c r="B553" i="1"/>
  <c r="C553" i="1"/>
  <c r="B554" i="1"/>
  <c r="C554" i="1"/>
  <c r="B555" i="1"/>
  <c r="B556" i="1"/>
  <c r="C556" i="1"/>
  <c r="B557" i="1"/>
  <c r="B558" i="1"/>
  <c r="B559" i="1"/>
  <c r="B560" i="1"/>
  <c r="B561" i="1"/>
  <c r="C561" i="1"/>
  <c r="B562" i="1"/>
  <c r="C562" i="1"/>
  <c r="B563" i="1"/>
  <c r="C563" i="1"/>
  <c r="B564" i="1"/>
  <c r="C564" i="1"/>
  <c r="B565" i="1"/>
  <c r="B566" i="1"/>
  <c r="B567" i="1"/>
  <c r="C567" i="1"/>
  <c r="B568" i="1"/>
  <c r="B569" i="1"/>
  <c r="B570" i="1"/>
  <c r="B571" i="1"/>
  <c r="B572" i="1"/>
  <c r="B573" i="1"/>
  <c r="B574" i="1"/>
  <c r="B575" i="1"/>
  <c r="C575" i="1"/>
  <c r="B576" i="1"/>
  <c r="B577" i="1"/>
  <c r="C577" i="1"/>
  <c r="B578" i="1"/>
  <c r="C578" i="1"/>
  <c r="B579" i="1"/>
  <c r="B580" i="1"/>
  <c r="B581" i="1"/>
  <c r="B582" i="1"/>
  <c r="B583" i="1"/>
  <c r="C583" i="1"/>
  <c r="B584" i="1"/>
  <c r="C584" i="1"/>
  <c r="B585" i="1"/>
  <c r="C585" i="1"/>
  <c r="B586" i="1"/>
  <c r="C586" i="1"/>
  <c r="B587" i="1"/>
  <c r="C587" i="1"/>
  <c r="B588" i="1"/>
  <c r="B589" i="1"/>
  <c r="C589" i="1"/>
  <c r="B590" i="1"/>
  <c r="C590" i="1"/>
  <c r="B591" i="1"/>
  <c r="C591" i="1"/>
  <c r="B592" i="1"/>
  <c r="B593" i="1"/>
  <c r="B594" i="1"/>
  <c r="B595" i="1"/>
  <c r="B596" i="1"/>
  <c r="B597" i="1"/>
  <c r="B598" i="1"/>
  <c r="C598" i="1"/>
  <c r="B599" i="1"/>
  <c r="B600" i="1"/>
  <c r="C600" i="1"/>
  <c r="B601" i="1"/>
  <c r="B602" i="1"/>
  <c r="C602" i="1"/>
  <c r="B603" i="1"/>
  <c r="C603" i="1"/>
  <c r="B604" i="1"/>
  <c r="B605" i="1"/>
  <c r="C605" i="1"/>
  <c r="B606" i="1"/>
  <c r="C606" i="1"/>
  <c r="B607" i="1"/>
  <c r="B608" i="1"/>
  <c r="C608" i="1"/>
  <c r="B609" i="1"/>
  <c r="B610" i="1"/>
  <c r="B611" i="1"/>
  <c r="C611" i="1"/>
  <c r="B612" i="1"/>
  <c r="B613" i="1"/>
  <c r="B614" i="1"/>
  <c r="B615" i="1"/>
  <c r="B616" i="1"/>
  <c r="C616" i="1"/>
  <c r="B617" i="1"/>
  <c r="C617" i="1"/>
  <c r="B618" i="1"/>
  <c r="B619" i="1"/>
  <c r="C619" i="1"/>
  <c r="B620" i="1"/>
  <c r="C620" i="1"/>
  <c r="B621" i="1"/>
  <c r="C621" i="1"/>
  <c r="B622" i="1"/>
  <c r="B623" i="1"/>
  <c r="B624" i="1"/>
  <c r="B625" i="1"/>
  <c r="B626" i="1"/>
  <c r="C626" i="1"/>
  <c r="B627" i="1"/>
  <c r="C627" i="1"/>
  <c r="B628" i="1"/>
  <c r="B629" i="1"/>
  <c r="C629" i="1"/>
  <c r="B630" i="1"/>
  <c r="B631" i="1"/>
  <c r="B632" i="1"/>
  <c r="C632" i="1"/>
  <c r="B633" i="1"/>
  <c r="B634" i="1"/>
  <c r="C634" i="1"/>
  <c r="B635" i="1"/>
  <c r="B636" i="1"/>
  <c r="B637" i="1"/>
  <c r="C637" i="1"/>
  <c r="B638" i="1"/>
  <c r="B639" i="1"/>
  <c r="C639" i="1"/>
  <c r="B640" i="1"/>
  <c r="B641" i="1"/>
  <c r="C641" i="1"/>
  <c r="B642" i="1"/>
  <c r="C642" i="1"/>
  <c r="B643" i="1"/>
  <c r="B644" i="1"/>
  <c r="C644" i="1"/>
  <c r="B645" i="1"/>
  <c r="C645" i="1"/>
  <c r="B646" i="1"/>
  <c r="B647" i="1"/>
  <c r="C647" i="1"/>
  <c r="B648" i="1"/>
  <c r="B649" i="1"/>
  <c r="B650" i="1"/>
  <c r="B651" i="1"/>
  <c r="C651" i="1"/>
  <c r="B652" i="1"/>
  <c r="C652" i="1"/>
  <c r="B653" i="1"/>
  <c r="C653" i="1"/>
  <c r="B654" i="1"/>
  <c r="B655" i="1"/>
  <c r="C655" i="1"/>
  <c r="B656" i="1"/>
  <c r="C656" i="1"/>
  <c r="B657" i="1"/>
  <c r="C657" i="1"/>
  <c r="B658" i="1"/>
  <c r="B659" i="1"/>
  <c r="C659" i="1"/>
  <c r="B660" i="1"/>
  <c r="B661" i="1"/>
  <c r="B662" i="1"/>
  <c r="B663" i="1"/>
  <c r="B664" i="1"/>
  <c r="B665" i="1"/>
  <c r="C665" i="1"/>
  <c r="B666" i="1"/>
  <c r="B667" i="1"/>
  <c r="B668" i="1"/>
  <c r="C668" i="1"/>
  <c r="B669" i="1"/>
  <c r="B670" i="1"/>
  <c r="B671" i="1"/>
  <c r="B672" i="1"/>
  <c r="C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C684" i="1"/>
  <c r="B685" i="1"/>
  <c r="B686" i="1"/>
  <c r="B687" i="1"/>
  <c r="C687" i="1"/>
  <c r="B688" i="1"/>
  <c r="C688" i="1"/>
  <c r="B689" i="1"/>
  <c r="B690" i="1"/>
  <c r="B691" i="1"/>
  <c r="C691" i="1"/>
  <c r="B692" i="1"/>
  <c r="C692" i="1"/>
  <c r="B693" i="1"/>
  <c r="B694" i="1"/>
  <c r="B695" i="1"/>
  <c r="B696" i="1"/>
  <c r="B697" i="1"/>
  <c r="C697" i="1"/>
  <c r="B698" i="1"/>
  <c r="B699" i="1"/>
  <c r="C699" i="1"/>
  <c r="B700" i="1"/>
  <c r="C700" i="1"/>
  <c r="B701" i="1"/>
  <c r="B702" i="1"/>
  <c r="B703" i="1"/>
  <c r="B704" i="1"/>
  <c r="B705" i="1"/>
  <c r="B706" i="1"/>
  <c r="B707" i="1"/>
  <c r="C707" i="1"/>
  <c r="B708" i="1"/>
  <c r="B709" i="1"/>
  <c r="B710" i="1"/>
  <c r="B711" i="1"/>
  <c r="B712" i="1"/>
  <c r="B713" i="1"/>
  <c r="B714" i="1"/>
  <c r="B715" i="1"/>
  <c r="B716" i="1"/>
  <c r="B717" i="1"/>
  <c r="C717" i="1"/>
  <c r="B718" i="1"/>
  <c r="B719" i="1"/>
  <c r="C719" i="1"/>
  <c r="B720" i="1"/>
  <c r="B721" i="1"/>
  <c r="C721" i="1"/>
  <c r="B722" i="1"/>
  <c r="B723" i="1"/>
  <c r="B724" i="1"/>
  <c r="B725" i="1"/>
  <c r="C725" i="1"/>
  <c r="B726" i="1"/>
  <c r="B727" i="1"/>
  <c r="B728" i="1"/>
  <c r="B729" i="1"/>
  <c r="B730" i="1"/>
  <c r="C730" i="1"/>
  <c r="B731" i="1"/>
  <c r="C731" i="1"/>
  <c r="B732" i="1"/>
  <c r="B733" i="1"/>
  <c r="B734" i="1"/>
  <c r="B735" i="1"/>
  <c r="C735" i="1"/>
  <c r="B736" i="1"/>
  <c r="B737" i="1"/>
  <c r="B738" i="1"/>
  <c r="B739" i="1"/>
  <c r="B740" i="1"/>
  <c r="C740" i="1"/>
  <c r="B741" i="1"/>
  <c r="B742" i="1"/>
  <c r="C742" i="1"/>
  <c r="B743" i="1"/>
  <c r="C743" i="1"/>
  <c r="B744" i="1"/>
  <c r="C744" i="1"/>
  <c r="B745" i="1"/>
  <c r="B746" i="1"/>
  <c r="C746" i="1"/>
  <c r="B747" i="1"/>
  <c r="B748" i="1"/>
  <c r="B749" i="1"/>
  <c r="B750" i="1"/>
  <c r="B751" i="1"/>
  <c r="B752" i="1"/>
  <c r="C752" i="1"/>
  <c r="B753" i="1"/>
  <c r="C753" i="1"/>
  <c r="B754" i="1"/>
  <c r="C754" i="1"/>
  <c r="B755" i="1"/>
  <c r="C755" i="1"/>
  <c r="B756" i="1"/>
  <c r="B757" i="1"/>
  <c r="B758" i="1"/>
  <c r="C758" i="1"/>
  <c r="B759" i="1"/>
  <c r="B760" i="1"/>
  <c r="B761" i="1"/>
  <c r="B762" i="1"/>
  <c r="B763" i="1"/>
  <c r="C763" i="1"/>
  <c r="B764" i="1"/>
  <c r="B765" i="1"/>
  <c r="B766" i="1"/>
  <c r="B767" i="1"/>
  <c r="C767" i="1"/>
  <c r="B768" i="1"/>
  <c r="B769" i="1"/>
  <c r="B770" i="1"/>
  <c r="B771" i="1"/>
  <c r="C771" i="1"/>
  <c r="B772" i="1"/>
  <c r="B773" i="1"/>
  <c r="B774" i="1"/>
  <c r="B775" i="1"/>
  <c r="B776" i="1"/>
  <c r="B777" i="1"/>
  <c r="B778" i="1"/>
  <c r="C778" i="1"/>
  <c r="B779" i="1"/>
  <c r="B780" i="1"/>
  <c r="C780" i="1"/>
  <c r="B781" i="1"/>
  <c r="C781" i="1"/>
  <c r="B782" i="1"/>
  <c r="B783" i="1"/>
  <c r="C783" i="1"/>
  <c r="B784" i="1"/>
  <c r="B785" i="1"/>
  <c r="B786" i="1"/>
  <c r="B787" i="1"/>
  <c r="C787" i="1"/>
  <c r="B788" i="1"/>
  <c r="B789" i="1"/>
  <c r="B790" i="1"/>
  <c r="C790" i="1"/>
  <c r="B791" i="1"/>
  <c r="C791" i="1"/>
  <c r="B792" i="1"/>
  <c r="C792" i="1"/>
  <c r="B793" i="1"/>
  <c r="C793" i="1"/>
  <c r="B794" i="1"/>
  <c r="C794" i="1"/>
  <c r="B795" i="1"/>
  <c r="B796" i="1"/>
  <c r="B797" i="1"/>
  <c r="C797" i="1"/>
  <c r="B798" i="1"/>
  <c r="B799" i="1"/>
  <c r="B800" i="1"/>
  <c r="B801" i="1"/>
  <c r="C801" i="1"/>
  <c r="B802" i="1"/>
  <c r="B803" i="1"/>
  <c r="B804" i="1"/>
  <c r="C804" i="1"/>
  <c r="B805" i="1"/>
  <c r="B806" i="1"/>
  <c r="B807" i="1"/>
  <c r="C807" i="1"/>
  <c r="B808" i="1"/>
  <c r="B809" i="1"/>
  <c r="B810" i="1"/>
  <c r="C810" i="1"/>
  <c r="B811" i="1"/>
  <c r="B812" i="1"/>
  <c r="B813" i="1"/>
  <c r="C813" i="1"/>
  <c r="B814" i="1"/>
  <c r="B815" i="1"/>
  <c r="C815" i="1"/>
  <c r="B816" i="1"/>
  <c r="B817" i="1"/>
  <c r="B818" i="1"/>
  <c r="C818" i="1"/>
  <c r="B819" i="1"/>
  <c r="B820" i="1"/>
  <c r="B821" i="1"/>
  <c r="C821" i="1"/>
  <c r="B822" i="1"/>
  <c r="B823" i="1"/>
  <c r="B824" i="1"/>
  <c r="C824" i="1"/>
  <c r="B825" i="1"/>
  <c r="C825" i="1"/>
  <c r="B826" i="1"/>
  <c r="B827" i="1"/>
  <c r="B828" i="1"/>
  <c r="C828" i="1"/>
  <c r="B829" i="1"/>
  <c r="C829" i="1"/>
  <c r="B830" i="1"/>
  <c r="B831" i="1"/>
  <c r="B832" i="1"/>
  <c r="B833" i="1"/>
  <c r="C833" i="1"/>
  <c r="B834" i="1"/>
  <c r="B835" i="1"/>
  <c r="B836" i="1"/>
  <c r="B837" i="1"/>
  <c r="B838" i="1"/>
  <c r="B839" i="1"/>
  <c r="B840" i="1"/>
  <c r="B841" i="1"/>
  <c r="C841" i="1"/>
  <c r="B842" i="1"/>
  <c r="B843" i="1"/>
  <c r="C843" i="1"/>
  <c r="B844" i="1"/>
  <c r="B845" i="1"/>
  <c r="C845" i="1"/>
  <c r="B846" i="1"/>
  <c r="B847" i="1"/>
  <c r="C847" i="1"/>
  <c r="B848" i="1"/>
  <c r="C848" i="1"/>
  <c r="B849" i="1"/>
  <c r="C849" i="1"/>
  <c r="B850" i="1"/>
  <c r="B851" i="1"/>
  <c r="C851" i="1"/>
  <c r="B852" i="1"/>
  <c r="C852" i="1"/>
  <c r="B853" i="1"/>
  <c r="C853" i="1"/>
  <c r="B854" i="1"/>
  <c r="B855" i="1"/>
  <c r="B856" i="1"/>
  <c r="C856" i="1"/>
  <c r="B857" i="1"/>
  <c r="B858" i="1"/>
  <c r="C858" i="1"/>
  <c r="B859" i="1"/>
  <c r="B860" i="1"/>
  <c r="C860" i="1"/>
  <c r="B861" i="1"/>
  <c r="B862" i="1"/>
  <c r="C862" i="1"/>
  <c r="B863" i="1"/>
  <c r="B864" i="1"/>
  <c r="C864" i="1"/>
  <c r="B865" i="1"/>
  <c r="C865" i="1"/>
  <c r="B866" i="1"/>
  <c r="B867" i="1"/>
  <c r="C867" i="1"/>
  <c r="B868" i="1"/>
  <c r="B869" i="1"/>
  <c r="C869" i="1"/>
  <c r="B870" i="1"/>
  <c r="B871" i="1"/>
  <c r="B872" i="1"/>
  <c r="B873" i="1"/>
  <c r="B874" i="1"/>
  <c r="C874" i="1"/>
  <c r="B875" i="1"/>
  <c r="B876" i="1"/>
  <c r="C876" i="1"/>
  <c r="B877" i="1"/>
  <c r="B878" i="1"/>
  <c r="B879" i="1"/>
  <c r="B880" i="1"/>
  <c r="B881" i="1"/>
  <c r="C881" i="1"/>
  <c r="B882" i="1"/>
  <c r="B883" i="1"/>
  <c r="B884" i="1"/>
  <c r="C884" i="1"/>
  <c r="B885" i="1"/>
  <c r="C885" i="1"/>
  <c r="B886" i="1"/>
  <c r="B887" i="1"/>
  <c r="B888" i="1"/>
  <c r="C888" i="1"/>
  <c r="B889" i="1"/>
  <c r="B890" i="1"/>
  <c r="B891" i="1"/>
  <c r="B892" i="1"/>
  <c r="B893" i="1"/>
  <c r="B894" i="1"/>
  <c r="C894" i="1"/>
  <c r="B895" i="1"/>
  <c r="C895" i="1"/>
  <c r="B896" i="1"/>
  <c r="B897" i="1"/>
  <c r="C897" i="1"/>
  <c r="B898" i="1"/>
  <c r="B899" i="1"/>
  <c r="B900" i="1"/>
  <c r="C900" i="1"/>
  <c r="B901" i="1"/>
  <c r="B902" i="1"/>
  <c r="C902" i="1"/>
  <c r="B903" i="1"/>
  <c r="B904" i="1"/>
  <c r="B905" i="1"/>
  <c r="B906" i="1"/>
  <c r="B907" i="1"/>
  <c r="B908" i="1"/>
  <c r="C908" i="1"/>
  <c r="B909" i="1"/>
  <c r="B910" i="1"/>
  <c r="C910" i="1"/>
  <c r="B911" i="1"/>
  <c r="C911" i="1"/>
  <c r="B912" i="1"/>
  <c r="B913" i="1"/>
  <c r="C913" i="1"/>
  <c r="B914" i="1"/>
  <c r="C914" i="1"/>
  <c r="B915" i="1"/>
  <c r="C915" i="1"/>
  <c r="B916" i="1"/>
  <c r="B917" i="1"/>
  <c r="C917" i="1"/>
  <c r="B918" i="1"/>
  <c r="C918" i="1"/>
  <c r="B919" i="1"/>
  <c r="B920" i="1"/>
  <c r="B921" i="1"/>
  <c r="C921" i="1"/>
  <c r="B922" i="1"/>
  <c r="C922" i="1"/>
  <c r="B923" i="1"/>
  <c r="B924" i="1"/>
  <c r="B925" i="1"/>
  <c r="B926" i="1"/>
  <c r="C926" i="1"/>
  <c r="B927" i="1"/>
  <c r="B928" i="1"/>
  <c r="C928" i="1"/>
  <c r="B929" i="1"/>
  <c r="B930" i="1"/>
  <c r="B931" i="1"/>
  <c r="B932" i="1"/>
  <c r="C932" i="1"/>
  <c r="B933" i="1"/>
  <c r="B934" i="1"/>
  <c r="B935" i="1"/>
  <c r="B936" i="1"/>
  <c r="B937" i="1"/>
  <c r="B938" i="1"/>
  <c r="B939" i="1"/>
  <c r="C939" i="1"/>
  <c r="B940" i="1"/>
  <c r="B941" i="1"/>
  <c r="B942" i="1"/>
  <c r="C942" i="1"/>
  <c r="B943" i="1"/>
  <c r="B944" i="1"/>
  <c r="C944" i="1"/>
  <c r="B945" i="1"/>
  <c r="B946" i="1"/>
  <c r="C946" i="1"/>
  <c r="B947" i="1"/>
  <c r="B948" i="1"/>
  <c r="B949" i="1"/>
  <c r="B950" i="1"/>
  <c r="C950" i="1"/>
  <c r="B951" i="1"/>
  <c r="B952" i="1"/>
  <c r="C952" i="1"/>
  <c r="B953" i="1"/>
  <c r="B954" i="1"/>
  <c r="C954" i="1"/>
  <c r="B955" i="1"/>
  <c r="B956" i="1"/>
  <c r="B957" i="1"/>
  <c r="C957" i="1"/>
  <c r="B958" i="1"/>
  <c r="C958" i="1"/>
  <c r="B959" i="1"/>
  <c r="B960" i="1"/>
  <c r="C960" i="1"/>
  <c r="B961" i="1"/>
  <c r="C961" i="1"/>
  <c r="B962" i="1"/>
  <c r="B963" i="1"/>
  <c r="C963" i="1"/>
  <c r="B964" i="1"/>
  <c r="B965" i="1"/>
  <c r="C965" i="1"/>
  <c r="B966" i="1"/>
  <c r="C966" i="1"/>
  <c r="B967" i="1"/>
  <c r="B968" i="1"/>
  <c r="C968" i="1"/>
  <c r="B969" i="1"/>
  <c r="B970" i="1"/>
  <c r="C970" i="1"/>
  <c r="B971" i="1"/>
  <c r="B972" i="1"/>
  <c r="B973" i="1"/>
  <c r="C973" i="1"/>
  <c r="B974" i="1"/>
  <c r="B975" i="1"/>
  <c r="B976" i="1"/>
  <c r="B977" i="1"/>
  <c r="B978" i="1"/>
  <c r="C978" i="1"/>
  <c r="B979" i="1"/>
  <c r="C979" i="1"/>
  <c r="B980" i="1"/>
  <c r="B981" i="1"/>
  <c r="C981" i="1"/>
  <c r="B982" i="1"/>
  <c r="C982" i="1"/>
  <c r="B983" i="1"/>
  <c r="B984" i="1"/>
  <c r="C984" i="1"/>
  <c r="B985" i="1"/>
  <c r="C985" i="1"/>
  <c r="B986" i="1"/>
  <c r="B987" i="1"/>
  <c r="B988" i="1"/>
  <c r="B989" i="1"/>
  <c r="B990" i="1"/>
  <c r="B991" i="1"/>
  <c r="C991" i="1"/>
  <c r="B992" i="1"/>
  <c r="B993" i="1"/>
  <c r="C993" i="1"/>
  <c r="B994" i="1"/>
  <c r="B995" i="1"/>
  <c r="B996" i="1"/>
  <c r="B997" i="1"/>
  <c r="B998" i="1"/>
  <c r="B999" i="1"/>
  <c r="B1000" i="1"/>
  <c r="C1000" i="1"/>
  <c r="B1001" i="1"/>
  <c r="B1002" i="1"/>
  <c r="B1003" i="1"/>
  <c r="C1003" i="1"/>
  <c r="B1004" i="1"/>
  <c r="B1005" i="1"/>
  <c r="B1006" i="1"/>
  <c r="B1007" i="1"/>
  <c r="C1007" i="1"/>
  <c r="B1008" i="1"/>
  <c r="B1009" i="1"/>
  <c r="C1009" i="1"/>
  <c r="B1010" i="1"/>
  <c r="B1011" i="1"/>
  <c r="B1012" i="1"/>
  <c r="B1013" i="1"/>
  <c r="B1014" i="1"/>
  <c r="C1014" i="1"/>
  <c r="B1015" i="1"/>
  <c r="C1015" i="1"/>
  <c r="B1016" i="1"/>
  <c r="B1017" i="1"/>
  <c r="C1017" i="1"/>
  <c r="B1018" i="1"/>
  <c r="C1018" i="1"/>
  <c r="B1019" i="1"/>
  <c r="B1020" i="1"/>
  <c r="B1021" i="1"/>
  <c r="B1022" i="1"/>
  <c r="B1023" i="1"/>
  <c r="C1023" i="1"/>
  <c r="B1024" i="1"/>
  <c r="C1024" i="1"/>
  <c r="B1025" i="1"/>
  <c r="B1026" i="1"/>
  <c r="C1026" i="1"/>
  <c r="B1027" i="1"/>
  <c r="B1028" i="1"/>
  <c r="C1028" i="1"/>
  <c r="B1029" i="1"/>
  <c r="B1030" i="1"/>
  <c r="C1030" i="1"/>
  <c r="B1031" i="1"/>
  <c r="C1031" i="1"/>
  <c r="B1032" i="1"/>
  <c r="C1032" i="1"/>
  <c r="B1033" i="1"/>
  <c r="B1034" i="1"/>
  <c r="B1035" i="1"/>
  <c r="B1036" i="1"/>
  <c r="C1036" i="1"/>
  <c r="B1037" i="1"/>
  <c r="B1038" i="1"/>
  <c r="B1039" i="1"/>
  <c r="C1039" i="1"/>
  <c r="B1040" i="1"/>
  <c r="B1041" i="1"/>
  <c r="C1041" i="1"/>
  <c r="B1042" i="1"/>
  <c r="C1042" i="1"/>
  <c r="B1043" i="1"/>
  <c r="B1044" i="1"/>
  <c r="C1044" i="1"/>
  <c r="B1045" i="1"/>
  <c r="B1046" i="1"/>
  <c r="B1047" i="1"/>
  <c r="B1048" i="1"/>
  <c r="B1049" i="1"/>
  <c r="B1050" i="1"/>
  <c r="C1050" i="1"/>
  <c r="B1051" i="1"/>
  <c r="B1052" i="1"/>
  <c r="B1053" i="1"/>
  <c r="B1054" i="1"/>
  <c r="B1055" i="1"/>
  <c r="B1056" i="1"/>
  <c r="C1056" i="1"/>
  <c r="B1057" i="1"/>
  <c r="B1058" i="1"/>
  <c r="C1058" i="1"/>
  <c r="B1059" i="1"/>
  <c r="C1059" i="1"/>
  <c r="B1060" i="1"/>
  <c r="C1060" i="1"/>
  <c r="B1061" i="1"/>
  <c r="B1062" i="1"/>
  <c r="B1063" i="1"/>
  <c r="C1063" i="1"/>
  <c r="B1064" i="1"/>
  <c r="B1065" i="1"/>
  <c r="B1066" i="1"/>
  <c r="C1066" i="1"/>
  <c r="B1067" i="1"/>
  <c r="C1067" i="1"/>
  <c r="B1068" i="1"/>
  <c r="B1069" i="1"/>
  <c r="C1069" i="1"/>
  <c r="B1070" i="1"/>
  <c r="B1071" i="1"/>
  <c r="B1072" i="1"/>
  <c r="C1072" i="1"/>
  <c r="B1073" i="1"/>
  <c r="B1074" i="1"/>
  <c r="C1074" i="1"/>
  <c r="B1075" i="1"/>
  <c r="B1076" i="1"/>
  <c r="B1077" i="1"/>
  <c r="C1077" i="1"/>
  <c r="B1078" i="1"/>
  <c r="C1078" i="1"/>
  <c r="B1079" i="1"/>
  <c r="C1079" i="1"/>
  <c r="B1080" i="1"/>
  <c r="B1081" i="1"/>
  <c r="C1081" i="1"/>
  <c r="B1082" i="1"/>
  <c r="C1082" i="1"/>
  <c r="B1083" i="1"/>
  <c r="C1083" i="1"/>
  <c r="B1084" i="1"/>
  <c r="C1084" i="1"/>
  <c r="B1085" i="1"/>
  <c r="B1086" i="1"/>
  <c r="B1087" i="1"/>
  <c r="C1087" i="1"/>
  <c r="B1088" i="1"/>
  <c r="B1089" i="1"/>
  <c r="B1090" i="1"/>
  <c r="C1090" i="1"/>
  <c r="B1091" i="1"/>
  <c r="B1092" i="1"/>
  <c r="B1093" i="1"/>
  <c r="B1094" i="1"/>
  <c r="C1094" i="1"/>
  <c r="B1095" i="1"/>
  <c r="B1096" i="1"/>
  <c r="C1096" i="1"/>
  <c r="B1097" i="1"/>
  <c r="C1097" i="1"/>
  <c r="B1098" i="1"/>
  <c r="C1098" i="1"/>
  <c r="B1099" i="1"/>
  <c r="C1099" i="1"/>
  <c r="B1100" i="1"/>
  <c r="B1101" i="1"/>
  <c r="B1102" i="1"/>
  <c r="C1102" i="1"/>
  <c r="B1103" i="1"/>
  <c r="B1104" i="1"/>
  <c r="C1104" i="1"/>
  <c r="B1105" i="1"/>
  <c r="C1105" i="1"/>
  <c r="B1106" i="1"/>
  <c r="B1107" i="1"/>
  <c r="C1107" i="1"/>
  <c r="B1108" i="1"/>
  <c r="B1109" i="1"/>
  <c r="C1109" i="1"/>
  <c r="B1110" i="1"/>
  <c r="B1111" i="1"/>
  <c r="C1111" i="1"/>
  <c r="B1112" i="1"/>
  <c r="B1113" i="1"/>
  <c r="C1113" i="1"/>
  <c r="B1114" i="1"/>
  <c r="B1115" i="1"/>
  <c r="B1116" i="1"/>
  <c r="B1117" i="1"/>
  <c r="B1118" i="1"/>
  <c r="B1119" i="1"/>
  <c r="C1119" i="1"/>
  <c r="B1120" i="1"/>
  <c r="C1120" i="1"/>
  <c r="B1121" i="1"/>
  <c r="C1121" i="1"/>
  <c r="B1122" i="1"/>
  <c r="C1122" i="1"/>
  <c r="B1123" i="1"/>
  <c r="B1124" i="1"/>
  <c r="C1124" i="1"/>
  <c r="B1125" i="1"/>
  <c r="B1126" i="1"/>
  <c r="C1126" i="1"/>
  <c r="B1127" i="1"/>
  <c r="C1127" i="1"/>
  <c r="B1128" i="1"/>
  <c r="B1129" i="1"/>
  <c r="B1130" i="1"/>
  <c r="B1131" i="1"/>
  <c r="B1132" i="1"/>
  <c r="C1132" i="1"/>
  <c r="B1133" i="1"/>
  <c r="C1133" i="1"/>
  <c r="B1134" i="1"/>
  <c r="B1135" i="1"/>
  <c r="C1135" i="1"/>
  <c r="B1136" i="1"/>
  <c r="C1136" i="1"/>
  <c r="B1137" i="1"/>
  <c r="B1138" i="1"/>
  <c r="C1138" i="1"/>
  <c r="B1139" i="1"/>
  <c r="B1140" i="1"/>
  <c r="B1141" i="1"/>
  <c r="B1142" i="1"/>
  <c r="C1142" i="1"/>
  <c r="B1143" i="1"/>
  <c r="B1144" i="1"/>
  <c r="B1145" i="1"/>
  <c r="C1145" i="1"/>
  <c r="B1146" i="1"/>
  <c r="C1146" i="1"/>
  <c r="B1147" i="1"/>
  <c r="C1147" i="1"/>
  <c r="B1148" i="1"/>
  <c r="C1148" i="1"/>
  <c r="B1149" i="1"/>
  <c r="B1150" i="1"/>
  <c r="B1151" i="1"/>
  <c r="C1151" i="1"/>
  <c r="B1152" i="1"/>
  <c r="C1152" i="1"/>
  <c r="B1153" i="1"/>
  <c r="C1153" i="1"/>
  <c r="B1154" i="1"/>
  <c r="B1155" i="1"/>
  <c r="B1156" i="1"/>
  <c r="C1156" i="1"/>
  <c r="B1157" i="1"/>
  <c r="B1158" i="1"/>
  <c r="C1158" i="1"/>
  <c r="B1159" i="1"/>
  <c r="C1159" i="1"/>
  <c r="B1160" i="1"/>
  <c r="B1161" i="1"/>
  <c r="B1162" i="1"/>
  <c r="B1163" i="1"/>
  <c r="B1164" i="1"/>
  <c r="C1164" i="1"/>
  <c r="B1165" i="1"/>
  <c r="C1165" i="1"/>
  <c r="B1166" i="1"/>
  <c r="C1166" i="1"/>
  <c r="B1167" i="1"/>
  <c r="B1168" i="1"/>
  <c r="B1169" i="1"/>
  <c r="B1170" i="1"/>
  <c r="C1170" i="1"/>
  <c r="B1171" i="1"/>
  <c r="B1172" i="1"/>
  <c r="B1173" i="1"/>
  <c r="C1173" i="1"/>
  <c r="B1174" i="1"/>
  <c r="C1174" i="1"/>
  <c r="B1175" i="1"/>
  <c r="B1176" i="1"/>
  <c r="B1177" i="1"/>
  <c r="C1177" i="1"/>
  <c r="B1178" i="1"/>
  <c r="B1179" i="1"/>
  <c r="B1180" i="1"/>
  <c r="B1181" i="1"/>
  <c r="C1181" i="1"/>
  <c r="B1182" i="1"/>
  <c r="C1182" i="1"/>
  <c r="B1183" i="1"/>
  <c r="B1184" i="1"/>
  <c r="C1184" i="1"/>
  <c r="B1185" i="1"/>
  <c r="C1185" i="1"/>
  <c r="B1186" i="1"/>
  <c r="B1187" i="1"/>
  <c r="C1187" i="1"/>
  <c r="B1188" i="1"/>
  <c r="B1189" i="1"/>
  <c r="B1190" i="1"/>
  <c r="B1191" i="1"/>
  <c r="B1192" i="1"/>
  <c r="B1193" i="1"/>
  <c r="C1193" i="1"/>
  <c r="B1194" i="1"/>
  <c r="B1195" i="1"/>
  <c r="B1196" i="1"/>
  <c r="B1197" i="1"/>
  <c r="B1198" i="1"/>
  <c r="C1198" i="1"/>
  <c r="B1199" i="1"/>
  <c r="B1200" i="1"/>
  <c r="B1201" i="1"/>
  <c r="B1202" i="1"/>
  <c r="C1202" i="1"/>
  <c r="B1203" i="1"/>
  <c r="B1204" i="1"/>
  <c r="B1205" i="1"/>
  <c r="B1206" i="1"/>
  <c r="B1207" i="1"/>
  <c r="B1208" i="1"/>
  <c r="B1209" i="1"/>
  <c r="B1210" i="1"/>
  <c r="C1210" i="1"/>
  <c r="B1211" i="1"/>
  <c r="B1212" i="1"/>
  <c r="C1212" i="1"/>
  <c r="B1213" i="1"/>
  <c r="B1214" i="1"/>
  <c r="C1214" i="1"/>
  <c r="B1215" i="1"/>
  <c r="C1215" i="1"/>
  <c r="B1216" i="1"/>
  <c r="B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B1225" i="1"/>
  <c r="B1226" i="1"/>
  <c r="B1227" i="1"/>
  <c r="B1228" i="1"/>
  <c r="C1228" i="1"/>
  <c r="B1229" i="1"/>
  <c r="C1229" i="1"/>
  <c r="B1230" i="1"/>
  <c r="C1230" i="1"/>
  <c r="B1231" i="1"/>
  <c r="C1231" i="1"/>
  <c r="B1232" i="1"/>
  <c r="B1233" i="1"/>
  <c r="B1234" i="1"/>
  <c r="B1235" i="1"/>
  <c r="B1236" i="1"/>
  <c r="B1237" i="1"/>
  <c r="C1237" i="1"/>
  <c r="B1238" i="1"/>
  <c r="B1239" i="1"/>
  <c r="B1240" i="1"/>
  <c r="B1241" i="1"/>
  <c r="B1242" i="1"/>
  <c r="C1242" i="1"/>
  <c r="B1243" i="1"/>
  <c r="C1243" i="1"/>
  <c r="B1244" i="1"/>
  <c r="B1245" i="1"/>
  <c r="C1245" i="1"/>
  <c r="B1246" i="1"/>
  <c r="C1246" i="1"/>
  <c r="B1247" i="1"/>
  <c r="B1248" i="1"/>
  <c r="B1249" i="1"/>
  <c r="B1250" i="1"/>
  <c r="B1251" i="1"/>
  <c r="B1252" i="1"/>
  <c r="B1253" i="1"/>
  <c r="B1254" i="1"/>
  <c r="B1255" i="1"/>
  <c r="B1256" i="1"/>
  <c r="B1257" i="1"/>
  <c r="C1257" i="1"/>
  <c r="B1258" i="1"/>
  <c r="B1259" i="1"/>
  <c r="B1260" i="1"/>
  <c r="B1261" i="1"/>
  <c r="B1262" i="1"/>
  <c r="B1263" i="1"/>
  <c r="B1264" i="1"/>
  <c r="B1265" i="1"/>
  <c r="B1266" i="1"/>
  <c r="B1267" i="1"/>
  <c r="C1267" i="1"/>
  <c r="B1268" i="1"/>
  <c r="B1269" i="1"/>
  <c r="C1269" i="1"/>
  <c r="B1270" i="1"/>
  <c r="B1271" i="1"/>
  <c r="B1272" i="1"/>
  <c r="B1273" i="1"/>
  <c r="B1274" i="1"/>
  <c r="C1274" i="1"/>
  <c r="B1275" i="1"/>
  <c r="B1276" i="1"/>
  <c r="C1276" i="1"/>
  <c r="B1277" i="1"/>
  <c r="C1277" i="1"/>
  <c r="B1278" i="1"/>
  <c r="B1279" i="1"/>
  <c r="C1279" i="1"/>
  <c r="B1280" i="1"/>
  <c r="C1280" i="1"/>
  <c r="B1281" i="1"/>
  <c r="B1282" i="1"/>
  <c r="C1282" i="1"/>
  <c r="B1283" i="1"/>
  <c r="B1284" i="1"/>
  <c r="C1284" i="1"/>
  <c r="B1285" i="1"/>
  <c r="B1286" i="1"/>
  <c r="B1287" i="1"/>
  <c r="B1288" i="1"/>
  <c r="B1289" i="1"/>
  <c r="C1289" i="1"/>
  <c r="B1290" i="1"/>
  <c r="B1291" i="1"/>
  <c r="B1292" i="1"/>
  <c r="C1292" i="1"/>
  <c r="B1293" i="1"/>
  <c r="C1293" i="1"/>
  <c r="B1294" i="1"/>
  <c r="B1295" i="1"/>
  <c r="B1296" i="1"/>
  <c r="B1297" i="1"/>
  <c r="B1298" i="1"/>
  <c r="B1299" i="1"/>
  <c r="C1299" i="1"/>
  <c r="B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B1308" i="1"/>
  <c r="B1309" i="1"/>
  <c r="C1309" i="1"/>
  <c r="B1310" i="1"/>
  <c r="B1311" i="1"/>
  <c r="B1312" i="1"/>
  <c r="C1312" i="1"/>
  <c r="B1313" i="1"/>
  <c r="C1313" i="1"/>
  <c r="B1314" i="1"/>
  <c r="B1315" i="1"/>
  <c r="C1315" i="1"/>
  <c r="B1316" i="1"/>
  <c r="C1316" i="1"/>
  <c r="B1317" i="1"/>
  <c r="B1318" i="1"/>
  <c r="B1319" i="1"/>
  <c r="B1320" i="1"/>
  <c r="B1321" i="1"/>
  <c r="C1321" i="1"/>
  <c r="B1322" i="1"/>
  <c r="C1322" i="1"/>
  <c r="B1323" i="1"/>
  <c r="B1324" i="1"/>
  <c r="B1325" i="1"/>
  <c r="B1326" i="1"/>
  <c r="B1327" i="1"/>
  <c r="C1327" i="1"/>
  <c r="B1328" i="1"/>
  <c r="B1329" i="1"/>
  <c r="C1329" i="1"/>
  <c r="B1330" i="1"/>
  <c r="B1331" i="1"/>
  <c r="B1332" i="1"/>
  <c r="B1333" i="1"/>
  <c r="B1334" i="1"/>
  <c r="B1335" i="1"/>
  <c r="C1335" i="1"/>
  <c r="B1336" i="1"/>
  <c r="B1337" i="1"/>
  <c r="C1337" i="1"/>
  <c r="B1338" i="1"/>
  <c r="B1339" i="1"/>
  <c r="B1340" i="1"/>
  <c r="C1340" i="1"/>
  <c r="B1341" i="1"/>
  <c r="C1341" i="1"/>
  <c r="B1342" i="1"/>
  <c r="B1343" i="1"/>
  <c r="C1343" i="1"/>
  <c r="B1344" i="1"/>
  <c r="B1345" i="1"/>
  <c r="C1345" i="1"/>
  <c r="B1346" i="1"/>
  <c r="B1347" i="1"/>
  <c r="C1347" i="1"/>
  <c r="B1348" i="1"/>
  <c r="B1349" i="1"/>
  <c r="B1350" i="1"/>
  <c r="B1351" i="1"/>
  <c r="C1351" i="1"/>
  <c r="B1352" i="1"/>
  <c r="B1353" i="1"/>
  <c r="C1353" i="1"/>
  <c r="B1354" i="1"/>
  <c r="B1355" i="1"/>
  <c r="B1356" i="1"/>
  <c r="C1356" i="1"/>
  <c r="B1357" i="1"/>
  <c r="C1357" i="1"/>
  <c r="B1358" i="1"/>
  <c r="B1359" i="1"/>
  <c r="B1360" i="1"/>
  <c r="B1361" i="1"/>
  <c r="B1362" i="1"/>
  <c r="C1362" i="1"/>
  <c r="B1363" i="1"/>
  <c r="C1363" i="1"/>
  <c r="B1364" i="1"/>
  <c r="B1365" i="1"/>
  <c r="B1366" i="1"/>
  <c r="B1367" i="1"/>
  <c r="B1368" i="1"/>
  <c r="B1369" i="1"/>
  <c r="C1369" i="1"/>
  <c r="B1370" i="1"/>
  <c r="C1370" i="1"/>
  <c r="B1371" i="1"/>
  <c r="B1372" i="1"/>
  <c r="C1372" i="1"/>
  <c r="B1373" i="1"/>
  <c r="B1374" i="1"/>
  <c r="B1375" i="1"/>
  <c r="B1376" i="1"/>
  <c r="C1376" i="1"/>
  <c r="B1377" i="1"/>
  <c r="B1378" i="1"/>
  <c r="C1378" i="1"/>
  <c r="B1379" i="1"/>
  <c r="B1380" i="1"/>
  <c r="B1381" i="1"/>
  <c r="C1381" i="1"/>
  <c r="B1382" i="1"/>
  <c r="B1383" i="1"/>
  <c r="B1384" i="1"/>
  <c r="B1385" i="1"/>
  <c r="C1385" i="1"/>
  <c r="B1386" i="1"/>
  <c r="B1387" i="1"/>
  <c r="C1387" i="1"/>
  <c r="B1388" i="1"/>
  <c r="B1389" i="1"/>
  <c r="C1389" i="1"/>
  <c r="B1390" i="1"/>
  <c r="B1391" i="1"/>
  <c r="C1391" i="1"/>
  <c r="B1392" i="1"/>
  <c r="C1392" i="1"/>
  <c r="B1393" i="1"/>
  <c r="C1393" i="1"/>
  <c r="B1394" i="1"/>
  <c r="C1394" i="1"/>
  <c r="B1395" i="1"/>
  <c r="B1396" i="1"/>
  <c r="B1397" i="1"/>
  <c r="B1398" i="1"/>
  <c r="B1399" i="1"/>
  <c r="C1399" i="1"/>
  <c r="B1400" i="1"/>
  <c r="C1400" i="1"/>
  <c r="B1401" i="1"/>
  <c r="C1401" i="1"/>
  <c r="B1402" i="1"/>
  <c r="C1402" i="1"/>
  <c r="B1403" i="1"/>
  <c r="B1404" i="1"/>
  <c r="B1405" i="1"/>
  <c r="B1406" i="1"/>
  <c r="B1407" i="1"/>
  <c r="C1407" i="1"/>
  <c r="B1408" i="1"/>
  <c r="B1409" i="1"/>
  <c r="C1409" i="1"/>
  <c r="B1410" i="1"/>
  <c r="C1410" i="1"/>
  <c r="B1411" i="1"/>
  <c r="C1411" i="1"/>
  <c r="B1412" i="1"/>
  <c r="C1412" i="1"/>
  <c r="B1413" i="1"/>
  <c r="B1414" i="1"/>
  <c r="B1415" i="1"/>
  <c r="C1415" i="1"/>
  <c r="B1416" i="1"/>
  <c r="C1416" i="1"/>
  <c r="B1417" i="1"/>
  <c r="C1417" i="1"/>
  <c r="B1418" i="1"/>
  <c r="B1419" i="1"/>
  <c r="C1419" i="1"/>
  <c r="B1420" i="1"/>
  <c r="C1420" i="1"/>
  <c r="B1421" i="1"/>
  <c r="C1421" i="1"/>
  <c r="B1422" i="1"/>
  <c r="C1422" i="1"/>
  <c r="B1423" i="1"/>
  <c r="C1423" i="1"/>
  <c r="B1424" i="1"/>
  <c r="B1425" i="1"/>
  <c r="B1426" i="1"/>
  <c r="B1427" i="1"/>
  <c r="B1428" i="1"/>
  <c r="B1429" i="1"/>
  <c r="B1430" i="1"/>
  <c r="C1430" i="1"/>
  <c r="B1431" i="1"/>
  <c r="B1432" i="1"/>
  <c r="C1432" i="1"/>
  <c r="B1433" i="1"/>
  <c r="B1434" i="1"/>
  <c r="B1435" i="1"/>
  <c r="B1436" i="1"/>
  <c r="C1436" i="1"/>
  <c r="B1437" i="1"/>
  <c r="B1438" i="1"/>
  <c r="B1439" i="1"/>
  <c r="B1440" i="1"/>
  <c r="B1441" i="1"/>
  <c r="C1441" i="1"/>
  <c r="B1442" i="1"/>
  <c r="C1442" i="1"/>
  <c r="B1443" i="1"/>
  <c r="C1443" i="1"/>
  <c r="B1444" i="1"/>
  <c r="C1444" i="1"/>
  <c r="B1445" i="1"/>
  <c r="B1446" i="1"/>
  <c r="B1447" i="1"/>
  <c r="B1448" i="1"/>
  <c r="C1448" i="1"/>
  <c r="B1449" i="1"/>
  <c r="C1449" i="1"/>
  <c r="B1450" i="1"/>
  <c r="B1451" i="1"/>
  <c r="B1452" i="1"/>
  <c r="B1453" i="1"/>
  <c r="B1454" i="1"/>
  <c r="B1455" i="1"/>
  <c r="C1455" i="1"/>
  <c r="B1456" i="1"/>
  <c r="B1457" i="1"/>
  <c r="B1458" i="1"/>
  <c r="B1459" i="1"/>
  <c r="B1460" i="1"/>
  <c r="B1461" i="1"/>
  <c r="C1461" i="1"/>
  <c r="B1462" i="1"/>
  <c r="B1463" i="1"/>
  <c r="C1463" i="1"/>
  <c r="B1464" i="1"/>
  <c r="C1464" i="1"/>
  <c r="B1465" i="1"/>
  <c r="C1465" i="1"/>
  <c r="B1466" i="1"/>
  <c r="C1466" i="1"/>
  <c r="B1467" i="1"/>
  <c r="B1468" i="1"/>
  <c r="B1469" i="1"/>
  <c r="B1470" i="1"/>
  <c r="C1470" i="1"/>
  <c r="B1471" i="1"/>
  <c r="B1472" i="1"/>
  <c r="B1473" i="1"/>
  <c r="C1473" i="1"/>
  <c r="B1474" i="1"/>
  <c r="B1475" i="1"/>
  <c r="B1476" i="1"/>
  <c r="B1477" i="1"/>
  <c r="B1478" i="1"/>
  <c r="C1478" i="1"/>
  <c r="B1479" i="1"/>
  <c r="B1480" i="1"/>
  <c r="B1481" i="1"/>
  <c r="B1482" i="1"/>
  <c r="B1483" i="1"/>
  <c r="B1484" i="1"/>
  <c r="C1484" i="1"/>
  <c r="B1485" i="1"/>
  <c r="B1486" i="1"/>
  <c r="B1487" i="1"/>
  <c r="B1488" i="1"/>
  <c r="C1488" i="1"/>
  <c r="B1489" i="1"/>
  <c r="C1489" i="1"/>
  <c r="B1490" i="1"/>
  <c r="B1491" i="1"/>
  <c r="C1491" i="1"/>
  <c r="B1492" i="1"/>
  <c r="C1492" i="1"/>
  <c r="B1493" i="1"/>
  <c r="C1493" i="1"/>
  <c r="B1494" i="1"/>
  <c r="B1495" i="1"/>
  <c r="C1495" i="1"/>
  <c r="B1496" i="1"/>
  <c r="C1496" i="1"/>
  <c r="B1497" i="1"/>
  <c r="B1498" i="1"/>
  <c r="B1499" i="1"/>
  <c r="B1500" i="1"/>
  <c r="B1501" i="1"/>
  <c r="C1501" i="1"/>
  <c r="B1502" i="1"/>
  <c r="C1502" i="1"/>
  <c r="B1503" i="1"/>
  <c r="B1504" i="1"/>
  <c r="C1504" i="1"/>
  <c r="B1505" i="1"/>
  <c r="C1505" i="1"/>
  <c r="B1506" i="1"/>
  <c r="C1506" i="1"/>
  <c r="B1507" i="1"/>
  <c r="B1508" i="1"/>
  <c r="C1508" i="1"/>
  <c r="B1509" i="1"/>
  <c r="B1510" i="1"/>
  <c r="B1511" i="1"/>
  <c r="B1512" i="1"/>
  <c r="B1513" i="1"/>
  <c r="B1514" i="1"/>
  <c r="B1515" i="1"/>
  <c r="C1515" i="1"/>
  <c r="B1516" i="1"/>
  <c r="B1517" i="1"/>
  <c r="C1517" i="1"/>
  <c r="B1518" i="1"/>
  <c r="C1518" i="1"/>
  <c r="B1519" i="1"/>
  <c r="B1520" i="1"/>
  <c r="B1521" i="1"/>
  <c r="C1521" i="1"/>
  <c r="B1522" i="1"/>
  <c r="B1523" i="1"/>
  <c r="B1524" i="1"/>
  <c r="C1524" i="1"/>
  <c r="B1525" i="1"/>
  <c r="C1525" i="1"/>
  <c r="B1526" i="1"/>
  <c r="B1527" i="1"/>
  <c r="C1527" i="1"/>
  <c r="B1528" i="1"/>
  <c r="B1529" i="1"/>
  <c r="B1530" i="1"/>
  <c r="C1530" i="1"/>
  <c r="B1531" i="1"/>
  <c r="B1532" i="1"/>
  <c r="B1533" i="1"/>
  <c r="B1534" i="1"/>
  <c r="B1535" i="1"/>
  <c r="B1536" i="1"/>
  <c r="C1536" i="1"/>
  <c r="B1537" i="1"/>
  <c r="B1538" i="1"/>
  <c r="C1538" i="1"/>
  <c r="B1539" i="1"/>
  <c r="B1540" i="1"/>
  <c r="B1541" i="1"/>
  <c r="B1542" i="1"/>
  <c r="B1543" i="1"/>
  <c r="C1543" i="1"/>
  <c r="B1544" i="1"/>
  <c r="C1544" i="1"/>
  <c r="B1545" i="1"/>
  <c r="B1546" i="1"/>
  <c r="B1547" i="1"/>
  <c r="C1547" i="1"/>
  <c r="B1548" i="1"/>
  <c r="B1549" i="1"/>
  <c r="B1550" i="1"/>
  <c r="B1551" i="1"/>
  <c r="B1552" i="1"/>
  <c r="B1553" i="1"/>
  <c r="C1553" i="1"/>
  <c r="B1554" i="1"/>
  <c r="B1555" i="1"/>
  <c r="B1556" i="1"/>
  <c r="C1556" i="1"/>
  <c r="B1557" i="1"/>
  <c r="C1557" i="1"/>
  <c r="B1558" i="1"/>
  <c r="C1558" i="1"/>
  <c r="B1559" i="1"/>
  <c r="B1560" i="1"/>
  <c r="B1561" i="1"/>
  <c r="C1561" i="1"/>
  <c r="B1562" i="1"/>
  <c r="C1562" i="1"/>
  <c r="B1563" i="1"/>
  <c r="B1564" i="1"/>
  <c r="C1564" i="1"/>
  <c r="B1565" i="1"/>
  <c r="C1565" i="1"/>
  <c r="B1566" i="1"/>
  <c r="C1566" i="1"/>
  <c r="B1567" i="1"/>
  <c r="B1568" i="1"/>
  <c r="B1569" i="1"/>
  <c r="C1569" i="1"/>
  <c r="B1570" i="1"/>
  <c r="B1571" i="1"/>
  <c r="C1571" i="1"/>
  <c r="B1572" i="1"/>
  <c r="C1572" i="1"/>
  <c r="B1573" i="1"/>
  <c r="B1574" i="1"/>
  <c r="C1574" i="1"/>
  <c r="B1575" i="1"/>
  <c r="C1575" i="1"/>
  <c r="B1576" i="1"/>
  <c r="B1577" i="1"/>
  <c r="B1578" i="1"/>
  <c r="B1579" i="1"/>
  <c r="B1580" i="1"/>
  <c r="C1580" i="1"/>
  <c r="B1581" i="1"/>
  <c r="B1582" i="1"/>
  <c r="C1582" i="1"/>
  <c r="B1583" i="1"/>
  <c r="B1584" i="1"/>
  <c r="B1585" i="1"/>
  <c r="C1585" i="1"/>
  <c r="B1586" i="1"/>
  <c r="B1587" i="1"/>
  <c r="B1588" i="1"/>
  <c r="B1589" i="1"/>
  <c r="B1590" i="1"/>
  <c r="B1591" i="1"/>
  <c r="B1592" i="1"/>
  <c r="C1592" i="1"/>
  <c r="B1593" i="1"/>
  <c r="B1594" i="1"/>
  <c r="B1595" i="1"/>
  <c r="C1595" i="1"/>
  <c r="B1596" i="1"/>
  <c r="B1597" i="1"/>
  <c r="C1597" i="1"/>
  <c r="B1598" i="1"/>
  <c r="B1599" i="1"/>
  <c r="B1600" i="1"/>
  <c r="B1601" i="1"/>
  <c r="B1602" i="1"/>
  <c r="C1602" i="1"/>
  <c r="B1603" i="1"/>
  <c r="B1604" i="1"/>
  <c r="B1605" i="1"/>
  <c r="C1605" i="1"/>
  <c r="B1606" i="1"/>
  <c r="B1607" i="1"/>
  <c r="C1607" i="1"/>
  <c r="B1608" i="1"/>
  <c r="C1608" i="1"/>
  <c r="B1609" i="1"/>
  <c r="C1609" i="1"/>
  <c r="B1610" i="1"/>
  <c r="C1610" i="1"/>
  <c r="B1611" i="1"/>
  <c r="B1612" i="1"/>
  <c r="B1613" i="1"/>
  <c r="C1613" i="1"/>
  <c r="B1614" i="1"/>
  <c r="B1615" i="1"/>
  <c r="C1615" i="1"/>
  <c r="B1616" i="1"/>
  <c r="B1617" i="1"/>
  <c r="C1617" i="1"/>
  <c r="B1618" i="1"/>
  <c r="C1618" i="1"/>
  <c r="B1619" i="1"/>
  <c r="C1619" i="1"/>
  <c r="B1620" i="1"/>
  <c r="C1620" i="1"/>
  <c r="B1621" i="1"/>
  <c r="B1622" i="1"/>
  <c r="B1623" i="1"/>
  <c r="B1624" i="1"/>
  <c r="C1624" i="1"/>
  <c r="B1625" i="1"/>
  <c r="C1625" i="1"/>
  <c r="B1626" i="1"/>
  <c r="B1627" i="1"/>
  <c r="C1627" i="1"/>
  <c r="B1628" i="1"/>
  <c r="B1629" i="1"/>
  <c r="C1629" i="1"/>
  <c r="B1630" i="1"/>
  <c r="C1630" i="1"/>
  <c r="B1631" i="1"/>
  <c r="B1632" i="1"/>
  <c r="B1633" i="1"/>
  <c r="B1634" i="1"/>
  <c r="B1635" i="1"/>
  <c r="C1635" i="1"/>
  <c r="B1636" i="1"/>
  <c r="C1636" i="1"/>
  <c r="B1637" i="1"/>
  <c r="B1638" i="1"/>
  <c r="C1638" i="1"/>
  <c r="B1639" i="1"/>
  <c r="B1640" i="1"/>
  <c r="C1640" i="1"/>
  <c r="B1641" i="1"/>
  <c r="C1641" i="1"/>
  <c r="B1642" i="1"/>
  <c r="B1643" i="1"/>
  <c r="B1644" i="1"/>
  <c r="B1645" i="1"/>
  <c r="B1646" i="1"/>
  <c r="B1647" i="1"/>
  <c r="B1648" i="1"/>
  <c r="B1649" i="1"/>
  <c r="B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B1658" i="1"/>
  <c r="B1659" i="1"/>
  <c r="B1660" i="1"/>
  <c r="B1661" i="1"/>
  <c r="B1662" i="1"/>
  <c r="B1663" i="1"/>
  <c r="C1663" i="1"/>
  <c r="B1664" i="1"/>
  <c r="B1665" i="1"/>
  <c r="B1666" i="1"/>
  <c r="B1667" i="1"/>
  <c r="B1668" i="1"/>
  <c r="B1669" i="1"/>
  <c r="B1670" i="1"/>
  <c r="B1671" i="1"/>
  <c r="B1672" i="1"/>
  <c r="C1672" i="1"/>
  <c r="B1673" i="1"/>
  <c r="B1674" i="1"/>
  <c r="B1675" i="1"/>
  <c r="C1675" i="1"/>
  <c r="B1676" i="1"/>
  <c r="B1677" i="1"/>
  <c r="B1678" i="1"/>
  <c r="B1679" i="1"/>
  <c r="C1679" i="1"/>
  <c r="B1680" i="1"/>
  <c r="C1680" i="1"/>
  <c r="B1681" i="1"/>
  <c r="C1681" i="1"/>
  <c r="B1682" i="1"/>
  <c r="B1683" i="1"/>
  <c r="B1684" i="1"/>
  <c r="C1684" i="1"/>
  <c r="B1685" i="1"/>
  <c r="C1685" i="1"/>
  <c r="B1686" i="1"/>
  <c r="C1686" i="1"/>
  <c r="B1687" i="1"/>
  <c r="C1687" i="1"/>
  <c r="B1688" i="1"/>
  <c r="B1689" i="1"/>
  <c r="C1689" i="1"/>
  <c r="B1690" i="1"/>
  <c r="C1690" i="1"/>
  <c r="B1691" i="1"/>
  <c r="B1692" i="1"/>
  <c r="B1693" i="1"/>
  <c r="B1694" i="1"/>
  <c r="B1695" i="1"/>
  <c r="B1696" i="1"/>
  <c r="B1697" i="1"/>
  <c r="B1698" i="1"/>
  <c r="B1699" i="1"/>
  <c r="B1700" i="1"/>
  <c r="C1700" i="1"/>
  <c r="B1701" i="1"/>
  <c r="C1701" i="1"/>
  <c r="B1702" i="1"/>
  <c r="C1702" i="1"/>
  <c r="B1703" i="1"/>
  <c r="B1704" i="1"/>
  <c r="C1704" i="1"/>
  <c r="B1705" i="1"/>
  <c r="B1706" i="1"/>
  <c r="C1706" i="1"/>
  <c r="B1707" i="1"/>
  <c r="B1708" i="1"/>
  <c r="B1709" i="1"/>
  <c r="B1710" i="1"/>
  <c r="B1711" i="1"/>
  <c r="C1711" i="1"/>
  <c r="B1712" i="1"/>
  <c r="C1712" i="1"/>
  <c r="B1713" i="1"/>
  <c r="C1713" i="1"/>
  <c r="B1714" i="1"/>
  <c r="B1715" i="1"/>
  <c r="B1716" i="1"/>
  <c r="B1717" i="1"/>
  <c r="B1718" i="1"/>
  <c r="C1718" i="1"/>
  <c r="B1719" i="1"/>
  <c r="C1719" i="1"/>
  <c r="B1720" i="1"/>
  <c r="B1721" i="1"/>
  <c r="C1721" i="1"/>
  <c r="B1722" i="1"/>
  <c r="B1723" i="1"/>
  <c r="C1723" i="1"/>
  <c r="B1724" i="1"/>
  <c r="B1725" i="1"/>
  <c r="B1726" i="1"/>
  <c r="C1726" i="1"/>
  <c r="B1727" i="1"/>
  <c r="C1727" i="1"/>
  <c r="B1728" i="1"/>
  <c r="B1729" i="1"/>
  <c r="B1730" i="1"/>
  <c r="B1731" i="1"/>
  <c r="B1732" i="1"/>
  <c r="B1733" i="1"/>
  <c r="C1733" i="1"/>
  <c r="B1734" i="1"/>
  <c r="B1735" i="1"/>
  <c r="B1736" i="1"/>
  <c r="B1737" i="1"/>
  <c r="C1737" i="1"/>
  <c r="B1738" i="1"/>
  <c r="B1739" i="1"/>
  <c r="B1740" i="1"/>
  <c r="B1741" i="1"/>
  <c r="B1742" i="1"/>
  <c r="B1743" i="1"/>
  <c r="B1744" i="1"/>
  <c r="B1745" i="1"/>
  <c r="B1746" i="1"/>
  <c r="B1747" i="1"/>
  <c r="C1747" i="1"/>
  <c r="B1748" i="1"/>
  <c r="B1749" i="1"/>
  <c r="C1749" i="1"/>
  <c r="B1750" i="1"/>
  <c r="B1751" i="1"/>
  <c r="B1752" i="1"/>
  <c r="B1753" i="1"/>
  <c r="B1754" i="1"/>
  <c r="B1755" i="1"/>
  <c r="B1756" i="1"/>
  <c r="B1757" i="1"/>
  <c r="C1757" i="1"/>
  <c r="B1758" i="1"/>
  <c r="B1759" i="1"/>
  <c r="B1760" i="1"/>
  <c r="B1761" i="1"/>
  <c r="C1761" i="1"/>
  <c r="B1762" i="1"/>
  <c r="B1763" i="1"/>
  <c r="B1764" i="1"/>
  <c r="B1765" i="1"/>
  <c r="B1766" i="1"/>
  <c r="B1767" i="1"/>
  <c r="C1767" i="1"/>
  <c r="B1768" i="1"/>
  <c r="B1769" i="1"/>
  <c r="B1770" i="1"/>
  <c r="B1771" i="1"/>
  <c r="B1772" i="1"/>
  <c r="C1772" i="1"/>
  <c r="B1773" i="1"/>
  <c r="C1773" i="1"/>
  <c r="B1774" i="1"/>
  <c r="C1774" i="1"/>
  <c r="B1775" i="1"/>
  <c r="B1776" i="1"/>
  <c r="B1777" i="1"/>
  <c r="B1778" i="1"/>
  <c r="B1779" i="1"/>
  <c r="C1779" i="1"/>
  <c r="B1780" i="1"/>
  <c r="B1781" i="1"/>
  <c r="B1782" i="1"/>
  <c r="C1782" i="1"/>
  <c r="B1783" i="1"/>
  <c r="C1783" i="1"/>
  <c r="B1784" i="1"/>
  <c r="C1784" i="1"/>
  <c r="B1785" i="1"/>
  <c r="C1785" i="1"/>
  <c r="B1786" i="1"/>
  <c r="B1787" i="1"/>
  <c r="B1788" i="1"/>
  <c r="B1789" i="1"/>
  <c r="B1790" i="1"/>
  <c r="C1790" i="1"/>
  <c r="B1791" i="1"/>
  <c r="B1792" i="1"/>
  <c r="B1793" i="1"/>
  <c r="C1793" i="1"/>
  <c r="B1794" i="1"/>
  <c r="B1795" i="1"/>
  <c r="B1796" i="1"/>
  <c r="C1796" i="1"/>
  <c r="B1797" i="1"/>
  <c r="B1798" i="1"/>
  <c r="B1799" i="1"/>
  <c r="B1800" i="1"/>
  <c r="B1801" i="1"/>
  <c r="B1802" i="1"/>
  <c r="B1803" i="1"/>
  <c r="C1803" i="1"/>
  <c r="B1804" i="1"/>
  <c r="C1804" i="1"/>
  <c r="B1805" i="1"/>
  <c r="C1805" i="1"/>
  <c r="B1806" i="1"/>
  <c r="C1806" i="1"/>
  <c r="B1807" i="1"/>
  <c r="C1807" i="1"/>
  <c r="B1808" i="1"/>
  <c r="B1809" i="1"/>
  <c r="C1809" i="1"/>
  <c r="B1810" i="1"/>
  <c r="C1810" i="1"/>
  <c r="B1811" i="1"/>
  <c r="C1811" i="1"/>
  <c r="B1812" i="1"/>
  <c r="B1813" i="1"/>
  <c r="C1813" i="1"/>
  <c r="B1814" i="1"/>
  <c r="B1815" i="1"/>
  <c r="B1816" i="1"/>
  <c r="B1817" i="1"/>
  <c r="B1818" i="1"/>
  <c r="C1818" i="1"/>
  <c r="B1819" i="1"/>
  <c r="C1819" i="1"/>
  <c r="B1820" i="1"/>
  <c r="C1820" i="1"/>
  <c r="B1821" i="1"/>
  <c r="C1821" i="1"/>
  <c r="B1822" i="1"/>
  <c r="C1822" i="1"/>
  <c r="B1823" i="1"/>
  <c r="B1824" i="1"/>
  <c r="C1824" i="1"/>
  <c r="B1825" i="1"/>
  <c r="B1826" i="1"/>
  <c r="C1826" i="1"/>
  <c r="B1827" i="1"/>
  <c r="B1828" i="1"/>
  <c r="C1828" i="1"/>
  <c r="B1829" i="1"/>
  <c r="B1830" i="1"/>
  <c r="C1830" i="1"/>
  <c r="B1831" i="1"/>
  <c r="B1832" i="1"/>
  <c r="C1832" i="1"/>
  <c r="B1833" i="1"/>
  <c r="C1833" i="1"/>
  <c r="B1834" i="1"/>
  <c r="B1835" i="1"/>
  <c r="B1836" i="1"/>
  <c r="B1837" i="1"/>
  <c r="C1837" i="1"/>
  <c r="B1838" i="1"/>
  <c r="B1839" i="1"/>
  <c r="C1839" i="1"/>
  <c r="B1840" i="1"/>
  <c r="B1841" i="1"/>
  <c r="B1842" i="1"/>
  <c r="C1842" i="1"/>
  <c r="B1843" i="1"/>
  <c r="B1844" i="1"/>
  <c r="C1844" i="1"/>
  <c r="B1845" i="1"/>
  <c r="B1846" i="1"/>
  <c r="B1847" i="1"/>
  <c r="B1848" i="1"/>
  <c r="C1848" i="1"/>
  <c r="B1849" i="1"/>
  <c r="B1850" i="1"/>
  <c r="C1850" i="1"/>
  <c r="B1851" i="1"/>
  <c r="B1852" i="1"/>
  <c r="C1852" i="1"/>
  <c r="B1853" i="1"/>
  <c r="C1853" i="1"/>
  <c r="B1854" i="1"/>
  <c r="B1855" i="1"/>
  <c r="B1856" i="1"/>
  <c r="B1857" i="1"/>
  <c r="C1857" i="1"/>
  <c r="B1858" i="1"/>
  <c r="B1859" i="1"/>
  <c r="B1860" i="1"/>
  <c r="B1861" i="1"/>
  <c r="C1861" i="1"/>
  <c r="B1862" i="1"/>
  <c r="C1862" i="1"/>
  <c r="B1863" i="1"/>
  <c r="B1864" i="1"/>
  <c r="C1864" i="1"/>
  <c r="B1865" i="1"/>
  <c r="C1865" i="1"/>
  <c r="B1866" i="1"/>
  <c r="C1866" i="1"/>
  <c r="B1867" i="1"/>
  <c r="C1867" i="1"/>
  <c r="B1868" i="1"/>
  <c r="C1868" i="1"/>
  <c r="B1869" i="1"/>
  <c r="C1869" i="1"/>
  <c r="B1870" i="1"/>
  <c r="B1871" i="1"/>
  <c r="B1872" i="1"/>
  <c r="B1873" i="1"/>
  <c r="B1874" i="1"/>
  <c r="B1875" i="1"/>
  <c r="B1876" i="1"/>
  <c r="C1876" i="1"/>
  <c r="B1877" i="1"/>
  <c r="B1878" i="1"/>
  <c r="B1879" i="1"/>
  <c r="B1880" i="1"/>
  <c r="C1880" i="1"/>
  <c r="B1881" i="1"/>
  <c r="B1882" i="1"/>
  <c r="B1883" i="1"/>
  <c r="B1884" i="1"/>
  <c r="B1885" i="1"/>
  <c r="C1885" i="1"/>
  <c r="B1886" i="1"/>
  <c r="C1886" i="1"/>
  <c r="B1887" i="1"/>
  <c r="B1888" i="1"/>
  <c r="B1889" i="1"/>
  <c r="C1889" i="1"/>
  <c r="B1890" i="1"/>
  <c r="B1891" i="1"/>
  <c r="C1891" i="1"/>
  <c r="B1892" i="1"/>
  <c r="C1892" i="1"/>
  <c r="B1893" i="1"/>
  <c r="B1894" i="1"/>
  <c r="B1895" i="1"/>
  <c r="C1895" i="1"/>
  <c r="B1896" i="1"/>
  <c r="C1896" i="1"/>
  <c r="B1897" i="1"/>
  <c r="B1898" i="1"/>
  <c r="B1899" i="1"/>
  <c r="B1900" i="1"/>
  <c r="B1901" i="1"/>
  <c r="B1902" i="1"/>
  <c r="C1902" i="1"/>
  <c r="B1903" i="1"/>
  <c r="B1904" i="1"/>
  <c r="C1904" i="1"/>
  <c r="B1905" i="1"/>
  <c r="B1906" i="1"/>
  <c r="C1906" i="1"/>
  <c r="B1907" i="1"/>
  <c r="C1907" i="1"/>
  <c r="B1908" i="1"/>
  <c r="B1909" i="1"/>
  <c r="B1910" i="1"/>
  <c r="B1911" i="1"/>
  <c r="B1912" i="1"/>
  <c r="B1913" i="1"/>
  <c r="C1913" i="1"/>
  <c r="B1914" i="1"/>
  <c r="B1915" i="1"/>
  <c r="B1916" i="1"/>
  <c r="C1916" i="1"/>
  <c r="B1917" i="1"/>
  <c r="B1918" i="1"/>
  <c r="B1919" i="1"/>
  <c r="B1920" i="1"/>
  <c r="B1921" i="1"/>
  <c r="B1922" i="1"/>
  <c r="C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C1934" i="1"/>
  <c r="B1935" i="1"/>
  <c r="B1936" i="1"/>
  <c r="C1936" i="1"/>
  <c r="B1937" i="1"/>
  <c r="B1938" i="1"/>
  <c r="B1939" i="1"/>
  <c r="C1939" i="1"/>
  <c r="B1940" i="1"/>
  <c r="C1940" i="1"/>
  <c r="B1941" i="1"/>
  <c r="C1941" i="1"/>
  <c r="B1942" i="1"/>
  <c r="C1942" i="1"/>
  <c r="B1943" i="1"/>
  <c r="B1944" i="1"/>
  <c r="C1944" i="1"/>
  <c r="B1945" i="1"/>
  <c r="C1945" i="1"/>
  <c r="B1946" i="1"/>
  <c r="B1947" i="1"/>
  <c r="B1948" i="1"/>
  <c r="B1949" i="1"/>
  <c r="B1950" i="1"/>
  <c r="C1950" i="1"/>
  <c r="B1951" i="1"/>
  <c r="B1952" i="1"/>
  <c r="B1953" i="1"/>
  <c r="C1953" i="1"/>
  <c r="B1954" i="1"/>
  <c r="B1955" i="1"/>
  <c r="B1956" i="1"/>
  <c r="C1956" i="1"/>
  <c r="B1957" i="1"/>
  <c r="C1957" i="1"/>
  <c r="B1958" i="1"/>
  <c r="B1959" i="1"/>
  <c r="B1960" i="1"/>
  <c r="B1961" i="1"/>
  <c r="B1962" i="1"/>
  <c r="B1963" i="1"/>
  <c r="B1964" i="1"/>
  <c r="B1965" i="1"/>
  <c r="C1965" i="1"/>
  <c r="B1966" i="1"/>
  <c r="B1967" i="1"/>
  <c r="B1968" i="1"/>
  <c r="B1969" i="1"/>
  <c r="C1969" i="1"/>
  <c r="B1970" i="1"/>
  <c r="B1971" i="1"/>
  <c r="B1972" i="1"/>
  <c r="B1973" i="1"/>
  <c r="B1974" i="1"/>
  <c r="B1975" i="1"/>
  <c r="B1976" i="1"/>
  <c r="C1976" i="1"/>
  <c r="B1977" i="1"/>
  <c r="B1978" i="1"/>
  <c r="C1978" i="1"/>
  <c r="B1979" i="1"/>
  <c r="B1980" i="1"/>
  <c r="C1980" i="1"/>
  <c r="B1981" i="1"/>
  <c r="C1981" i="1"/>
  <c r="B1982" i="1"/>
  <c r="C1982" i="1"/>
  <c r="B1983" i="1"/>
  <c r="C1983" i="1"/>
  <c r="B1984" i="1"/>
  <c r="C1984" i="1"/>
  <c r="B1985" i="1"/>
  <c r="B1986" i="1"/>
  <c r="B1987" i="1"/>
  <c r="B1988" i="1"/>
  <c r="B1989" i="1"/>
  <c r="B1990" i="1"/>
  <c r="B1991" i="1"/>
  <c r="C1991" i="1"/>
  <c r="B1992" i="1"/>
  <c r="C1992" i="1"/>
  <c r="B1993" i="1"/>
  <c r="C1993" i="1"/>
  <c r="B1994" i="1"/>
  <c r="B1995" i="1"/>
  <c r="B1996" i="1"/>
  <c r="B1997" i="1"/>
  <c r="C1997" i="1"/>
  <c r="B1998" i="1"/>
  <c r="B1999" i="1"/>
  <c r="B2000" i="1"/>
  <c r="B2001" i="1"/>
  <c r="B2002" i="1"/>
  <c r="B2003" i="1"/>
  <c r="C2003" i="1"/>
  <c r="B2004" i="1"/>
  <c r="C2004" i="1"/>
  <c r="B2005" i="1"/>
  <c r="B2006" i="1"/>
  <c r="B2007" i="1"/>
  <c r="C2007" i="1"/>
  <c r="B2008" i="1"/>
  <c r="B2009" i="1"/>
  <c r="B2010" i="1"/>
  <c r="B2011" i="1"/>
  <c r="B2012" i="1"/>
  <c r="C2012" i="1"/>
  <c r="B2013" i="1"/>
  <c r="B2014" i="1"/>
  <c r="C2014" i="1"/>
  <c r="B2015" i="1"/>
  <c r="B2016" i="1"/>
  <c r="B2017" i="1"/>
  <c r="B2018" i="1"/>
  <c r="C2018" i="1"/>
  <c r="B2019" i="1"/>
  <c r="C2019" i="1"/>
  <c r="B2020" i="1"/>
  <c r="C2020" i="1"/>
  <c r="B2021" i="1"/>
  <c r="B2022" i="1"/>
  <c r="C2022" i="1"/>
  <c r="B2023" i="1"/>
  <c r="C2023" i="1"/>
  <c r="B2024" i="1"/>
  <c r="B2025" i="1"/>
  <c r="B2026" i="1"/>
  <c r="B2027" i="1"/>
  <c r="C2027" i="1"/>
  <c r="B2028" i="1"/>
  <c r="C2028" i="1"/>
  <c r="B2029" i="1"/>
  <c r="C2029" i="1"/>
  <c r="B2030" i="1"/>
  <c r="B2031" i="1"/>
  <c r="C2031" i="1"/>
  <c r="B2032" i="1"/>
  <c r="C2032" i="1"/>
  <c r="B2033" i="1"/>
  <c r="B2034" i="1"/>
  <c r="B2035" i="1"/>
  <c r="B2036" i="1"/>
  <c r="C2036" i="1"/>
  <c r="B2037" i="1"/>
  <c r="B2038" i="1"/>
  <c r="B2039" i="1"/>
  <c r="C2039" i="1"/>
  <c r="B2040" i="1"/>
  <c r="B2041" i="1"/>
  <c r="C2041" i="1"/>
  <c r="B2042" i="1"/>
  <c r="C2042" i="1"/>
  <c r="B2043" i="1"/>
  <c r="C2043" i="1"/>
  <c r="B2044" i="1"/>
  <c r="C2044" i="1"/>
  <c r="B2045" i="1"/>
  <c r="B2046" i="1"/>
  <c r="B2047" i="1"/>
  <c r="C2047" i="1"/>
  <c r="B2048" i="1"/>
  <c r="B2049" i="1"/>
  <c r="B2050" i="1"/>
  <c r="C2050" i="1"/>
  <c r="B2051" i="1"/>
  <c r="B2052" i="1"/>
  <c r="B2053" i="1"/>
  <c r="B2054" i="1"/>
  <c r="B2055" i="1"/>
  <c r="C2055" i="1"/>
  <c r="B2056" i="1"/>
  <c r="C2056" i="1"/>
  <c r="B2057" i="1"/>
  <c r="B2058" i="1"/>
  <c r="B2059" i="1"/>
  <c r="B2060" i="1"/>
  <c r="B2061" i="1"/>
  <c r="B2062" i="1"/>
  <c r="B2063" i="1"/>
  <c r="B2064" i="1"/>
  <c r="B2065" i="1"/>
  <c r="B2066" i="1"/>
  <c r="B2067" i="1"/>
  <c r="C2067" i="1"/>
  <c r="B2068" i="1"/>
  <c r="C2068" i="1"/>
  <c r="B2069" i="1"/>
  <c r="C2069" i="1"/>
  <c r="B2070" i="1"/>
  <c r="C2070" i="1"/>
  <c r="B2071" i="1"/>
  <c r="B2072" i="1"/>
  <c r="B2073" i="1"/>
  <c r="C2073" i="1"/>
  <c r="B2074" i="1"/>
  <c r="B2075" i="1"/>
  <c r="B2076" i="1"/>
  <c r="B2077" i="1"/>
  <c r="B2078" i="1"/>
  <c r="C2078" i="1"/>
  <c r="B2079" i="1"/>
  <c r="B2080" i="1"/>
  <c r="C2080" i="1"/>
  <c r="B2081" i="1"/>
  <c r="B2082" i="1"/>
  <c r="C2082" i="1"/>
  <c r="B2083" i="1"/>
  <c r="B2084" i="1"/>
  <c r="B2085" i="1"/>
  <c r="B2086" i="1"/>
  <c r="B2087" i="1"/>
  <c r="C2087" i="1"/>
  <c r="B2088" i="1"/>
  <c r="B2089" i="1"/>
  <c r="B2090" i="1"/>
  <c r="C2090" i="1"/>
  <c r="B2091" i="1"/>
  <c r="B2092" i="1"/>
  <c r="B2093" i="1"/>
  <c r="C2093" i="1"/>
  <c r="B2094" i="1"/>
  <c r="B2095" i="1"/>
  <c r="B2096" i="1"/>
  <c r="B2097" i="1"/>
  <c r="B2098" i="1"/>
  <c r="B2099" i="1"/>
  <c r="B2100" i="1"/>
  <c r="B2101" i="1"/>
  <c r="B2102" i="1"/>
  <c r="C2102" i="1"/>
  <c r="B2103" i="1"/>
  <c r="C2103" i="1"/>
  <c r="B2104" i="1"/>
  <c r="B2105" i="1"/>
  <c r="C2105" i="1"/>
  <c r="B2106" i="1"/>
  <c r="B2107" i="1"/>
  <c r="C2107" i="1"/>
  <c r="B2108" i="1"/>
  <c r="B2109" i="1"/>
  <c r="B2110" i="1"/>
  <c r="B2111" i="1"/>
  <c r="C2111" i="1"/>
  <c r="B2112" i="1"/>
  <c r="B2113" i="1"/>
  <c r="B2114" i="1"/>
  <c r="B2115" i="1"/>
  <c r="C2115" i="1"/>
  <c r="B2116" i="1"/>
  <c r="B2117" i="1"/>
  <c r="C2117" i="1"/>
  <c r="B2118" i="1"/>
  <c r="B2119" i="1"/>
  <c r="C2119" i="1"/>
  <c r="B2120" i="1"/>
  <c r="C2120" i="1"/>
  <c r="B2121" i="1"/>
  <c r="B2122" i="1"/>
  <c r="B2123" i="1"/>
  <c r="B2124" i="1"/>
  <c r="C2124" i="1"/>
  <c r="B2125" i="1"/>
  <c r="B2126" i="1"/>
  <c r="C2126" i="1"/>
  <c r="B2127" i="1"/>
  <c r="C2127" i="1"/>
  <c r="B2128" i="1"/>
  <c r="B2129" i="1"/>
  <c r="B2130" i="1"/>
  <c r="C2130" i="1"/>
  <c r="B2131" i="1"/>
  <c r="B2132" i="1"/>
  <c r="B2133" i="1"/>
  <c r="B2134" i="1"/>
  <c r="C2134" i="1"/>
  <c r="B2135" i="1"/>
  <c r="B2136" i="1"/>
  <c r="B2137" i="1"/>
  <c r="C2137" i="1"/>
  <c r="B2138" i="1"/>
  <c r="B2139" i="1"/>
  <c r="C2139" i="1"/>
  <c r="B2140" i="1"/>
  <c r="B2141" i="1"/>
  <c r="B2142" i="1"/>
  <c r="B2143" i="1"/>
  <c r="B2144" i="1"/>
  <c r="B2145" i="1"/>
  <c r="B2146" i="1"/>
  <c r="B2147" i="1"/>
  <c r="C2147" i="1"/>
  <c r="B2148" i="1"/>
  <c r="B2149" i="1"/>
  <c r="C2149" i="1"/>
  <c r="B2150" i="1"/>
  <c r="C2150" i="1"/>
  <c r="B2151" i="1"/>
  <c r="C2151" i="1"/>
  <c r="B2152" i="1"/>
  <c r="C2152" i="1"/>
  <c r="B2153" i="1"/>
  <c r="B2154" i="1"/>
  <c r="B2155" i="1"/>
  <c r="B2156" i="1"/>
  <c r="B2157" i="1"/>
  <c r="C2157" i="1"/>
  <c r="B2158" i="1"/>
  <c r="C2158" i="1"/>
  <c r="B2159" i="1"/>
  <c r="B2160" i="1"/>
  <c r="B2161" i="1"/>
  <c r="C2161" i="1"/>
  <c r="B2162" i="1"/>
  <c r="B2163" i="1"/>
  <c r="B2164" i="1"/>
  <c r="C2164" i="1"/>
  <c r="B2165" i="1"/>
  <c r="B2166" i="1"/>
  <c r="B2167" i="1"/>
  <c r="B2168" i="1"/>
  <c r="C2168" i="1"/>
  <c r="B2169" i="1"/>
  <c r="B2170" i="1"/>
  <c r="C2170" i="1"/>
  <c r="B2171" i="1"/>
  <c r="B2172" i="1"/>
  <c r="B2173" i="1"/>
  <c r="B2174" i="1"/>
  <c r="C2174" i="1"/>
  <c r="B2175" i="1"/>
  <c r="B2176" i="1"/>
  <c r="B2177" i="1"/>
  <c r="C2177" i="1"/>
  <c r="B2178" i="1"/>
  <c r="B2179" i="1"/>
  <c r="C2179" i="1"/>
  <c r="B2180" i="1"/>
  <c r="B2181" i="1"/>
  <c r="B2182" i="1"/>
  <c r="B2183" i="1"/>
  <c r="B2184" i="1"/>
  <c r="B2185" i="1"/>
  <c r="B2186" i="1"/>
  <c r="C2186" i="1"/>
  <c r="B2187" i="1"/>
  <c r="C2187" i="1"/>
  <c r="B2188" i="1"/>
  <c r="C2188" i="1"/>
  <c r="B2189" i="1"/>
  <c r="B2190" i="1"/>
  <c r="B2191" i="1"/>
  <c r="C2191" i="1"/>
  <c r="B2192" i="1"/>
  <c r="B2193" i="1"/>
  <c r="B2194" i="1"/>
  <c r="B2195" i="1"/>
  <c r="B2196" i="1"/>
  <c r="B2197" i="1"/>
  <c r="B2198" i="1"/>
  <c r="C2198" i="1"/>
  <c r="B2199" i="1"/>
  <c r="B2200" i="1"/>
  <c r="B2201" i="1"/>
  <c r="B2202" i="1"/>
  <c r="C2202" i="1"/>
  <c r="B2203" i="1"/>
  <c r="B2204" i="1"/>
  <c r="B2205" i="1"/>
  <c r="B2206" i="1"/>
  <c r="B2207" i="1"/>
  <c r="B2208" i="1"/>
  <c r="C2208" i="1"/>
  <c r="B2209" i="1"/>
  <c r="B2210" i="1"/>
  <c r="C2210" i="1"/>
  <c r="B2211" i="1"/>
  <c r="B2212" i="1"/>
  <c r="C2212" i="1"/>
  <c r="B2213" i="1"/>
  <c r="C2213" i="1"/>
  <c r="B2214" i="1"/>
  <c r="B2215" i="1"/>
  <c r="C2215" i="1"/>
  <c r="B2216" i="1"/>
  <c r="C2216" i="1"/>
  <c r="B2217" i="1"/>
  <c r="B2218" i="1"/>
  <c r="B2219" i="1"/>
  <c r="B2220" i="1"/>
  <c r="C2220" i="1"/>
  <c r="B2221" i="1"/>
  <c r="B2222" i="1"/>
  <c r="C2222" i="1"/>
  <c r="B2223" i="1"/>
  <c r="B2224" i="1"/>
  <c r="B2225" i="1"/>
  <c r="C2225" i="1"/>
  <c r="B2226" i="1"/>
  <c r="B2227" i="1"/>
  <c r="C2227" i="1"/>
  <c r="B2228" i="1"/>
  <c r="C2228" i="1"/>
  <c r="B2229" i="1"/>
  <c r="C2229" i="1"/>
  <c r="B2230" i="1"/>
  <c r="B2231" i="1"/>
  <c r="C2231" i="1"/>
  <c r="B2232" i="1"/>
  <c r="B2233" i="1"/>
  <c r="C2233" i="1"/>
  <c r="B2234" i="1"/>
  <c r="B2235" i="1"/>
  <c r="B2236" i="1"/>
  <c r="B2237" i="1"/>
  <c r="B2238" i="1"/>
  <c r="C2238" i="1"/>
  <c r="B2239" i="1"/>
  <c r="B2240" i="1"/>
  <c r="B2241" i="1"/>
  <c r="C2241" i="1"/>
  <c r="B2242" i="1"/>
  <c r="B2243" i="1"/>
  <c r="C2243" i="1"/>
  <c r="B2244" i="1"/>
  <c r="B2245" i="1"/>
  <c r="B2246" i="1"/>
  <c r="C2246" i="1"/>
  <c r="B2247" i="1"/>
  <c r="B2248" i="1"/>
  <c r="C2248" i="1"/>
  <c r="B2249" i="1"/>
  <c r="B2250" i="1"/>
  <c r="B2251" i="1"/>
  <c r="B2252" i="1"/>
  <c r="B2253" i="1"/>
  <c r="B2254" i="1"/>
  <c r="C2254" i="1"/>
  <c r="B2255" i="1"/>
  <c r="C2255" i="1"/>
  <c r="B2256" i="1"/>
  <c r="C2256" i="1"/>
  <c r="B2257" i="1"/>
  <c r="B2258" i="1"/>
  <c r="B2259" i="1"/>
  <c r="B2260" i="1"/>
  <c r="B2261" i="1"/>
  <c r="C2261" i="1"/>
  <c r="B2262" i="1"/>
  <c r="B2263" i="1"/>
  <c r="B2264" i="1"/>
  <c r="B2265" i="1"/>
  <c r="B2266" i="1"/>
  <c r="C2266" i="1"/>
  <c r="B2267" i="1"/>
  <c r="B2268" i="1"/>
  <c r="B2269" i="1"/>
  <c r="B2270" i="1"/>
  <c r="C2270" i="1"/>
  <c r="B2271" i="1"/>
  <c r="C2271" i="1"/>
  <c r="B2272" i="1"/>
  <c r="B2273" i="1"/>
  <c r="C2273" i="1"/>
  <c r="B2274" i="1"/>
  <c r="B2275" i="1"/>
  <c r="C2275" i="1"/>
  <c r="B2276" i="1"/>
  <c r="C2276" i="1"/>
  <c r="B2277" i="1"/>
  <c r="C2277" i="1"/>
  <c r="B2278" i="1"/>
  <c r="C2278" i="1"/>
  <c r="B2279" i="1"/>
  <c r="C2279" i="1"/>
  <c r="B2280" i="1"/>
  <c r="C2280" i="1"/>
  <c r="B2281" i="1"/>
  <c r="B2282" i="1"/>
  <c r="C2282" i="1"/>
  <c r="B2283" i="1"/>
  <c r="B2284" i="1"/>
  <c r="C2284" i="1"/>
  <c r="B2285" i="1"/>
  <c r="C2285" i="1"/>
  <c r="B2286" i="1"/>
  <c r="B2287" i="1"/>
  <c r="B2288" i="1"/>
  <c r="B2289" i="1"/>
  <c r="C2289" i="1"/>
  <c r="B2290" i="1"/>
  <c r="C2290" i="1"/>
  <c r="B2291" i="1"/>
  <c r="B2292" i="1"/>
  <c r="B2293" i="1"/>
  <c r="B2294" i="1"/>
  <c r="B2295" i="1"/>
  <c r="C2295" i="1"/>
  <c r="B2296" i="1"/>
  <c r="C2296" i="1"/>
  <c r="B2297" i="1"/>
  <c r="B2298" i="1"/>
  <c r="C2298" i="1"/>
  <c r="B2299" i="1"/>
  <c r="C2299" i="1"/>
  <c r="B2300" i="1"/>
  <c r="B2301" i="1"/>
  <c r="C2301" i="1"/>
  <c r="B2302" i="1"/>
  <c r="C2302" i="1"/>
  <c r="B2303" i="1"/>
  <c r="C2303" i="1"/>
  <c r="B2304" i="1"/>
  <c r="B2305" i="1"/>
  <c r="B2306" i="1"/>
  <c r="C2306" i="1"/>
  <c r="B2307" i="1"/>
  <c r="B2308" i="1"/>
  <c r="C2308" i="1"/>
  <c r="B2309" i="1"/>
  <c r="C2309" i="1"/>
  <c r="B2310" i="1"/>
  <c r="C2310" i="1"/>
  <c r="B2311" i="1"/>
  <c r="B2312" i="1"/>
  <c r="B2313" i="1"/>
  <c r="C2313" i="1"/>
  <c r="B2314" i="1"/>
  <c r="B2315" i="1"/>
  <c r="C2315" i="1"/>
  <c r="B2316" i="1"/>
  <c r="C2316" i="1"/>
  <c r="B2317" i="1"/>
  <c r="B2318" i="1"/>
  <c r="B2319" i="1"/>
  <c r="B2320" i="1"/>
  <c r="C2320" i="1"/>
  <c r="B2321" i="1"/>
  <c r="C2321" i="1"/>
  <c r="B2322" i="1"/>
  <c r="B2323" i="1"/>
  <c r="C2323" i="1"/>
  <c r="B2324" i="1"/>
  <c r="B2325" i="1"/>
  <c r="B2326" i="1"/>
  <c r="B2327" i="1"/>
  <c r="B2328" i="1"/>
  <c r="B2329" i="1"/>
  <c r="B2330" i="1"/>
  <c r="B2331" i="1"/>
  <c r="B2332" i="1"/>
  <c r="B2333" i="1"/>
  <c r="C2333" i="1"/>
  <c r="B2334" i="1"/>
  <c r="C2334" i="1"/>
  <c r="B2335" i="1"/>
  <c r="B2336" i="1"/>
  <c r="B2337" i="1"/>
  <c r="C2337" i="1"/>
  <c r="B2338" i="1"/>
  <c r="C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C2351" i="1"/>
  <c r="B2352" i="1"/>
  <c r="B2353" i="1"/>
  <c r="B2354" i="1"/>
  <c r="B2355" i="1"/>
  <c r="B2356" i="1"/>
  <c r="B2357" i="1"/>
  <c r="C2357" i="1"/>
  <c r="B2358" i="1"/>
  <c r="C2358" i="1"/>
  <c r="B2359" i="1"/>
  <c r="C2359" i="1"/>
  <c r="B2360" i="1"/>
  <c r="B2361" i="1"/>
  <c r="C2361" i="1"/>
  <c r="B2362" i="1"/>
  <c r="C2362" i="1"/>
  <c r="B2363" i="1"/>
  <c r="C2363" i="1"/>
  <c r="B2364" i="1"/>
  <c r="B2365" i="1"/>
  <c r="B2366" i="1"/>
  <c r="C2366" i="1"/>
  <c r="B2367" i="1"/>
  <c r="C2367" i="1"/>
  <c r="B2368" i="1"/>
  <c r="C2368" i="1"/>
  <c r="B2369" i="1"/>
  <c r="B2370" i="1"/>
  <c r="C2370" i="1"/>
  <c r="B2371" i="1"/>
  <c r="C2371" i="1"/>
  <c r="B2372" i="1"/>
  <c r="C2372" i="1"/>
  <c r="B2373" i="1"/>
  <c r="B2374" i="1"/>
  <c r="C2374" i="1"/>
  <c r="B2375" i="1"/>
  <c r="C2375" i="1"/>
  <c r="B2376" i="1"/>
  <c r="C2376" i="1"/>
  <c r="B2377" i="1"/>
  <c r="B2378" i="1"/>
  <c r="B2379" i="1"/>
  <c r="C2379" i="1"/>
  <c r="B2380" i="1"/>
  <c r="B2381" i="1"/>
  <c r="B2382" i="1"/>
  <c r="C2382" i="1"/>
  <c r="B2383" i="1"/>
  <c r="C2383" i="1"/>
  <c r="B2384" i="1"/>
  <c r="B2385" i="1"/>
  <c r="B2386" i="1"/>
  <c r="B2387" i="1"/>
  <c r="B2388" i="1"/>
  <c r="B2389" i="1"/>
  <c r="C2389" i="1"/>
  <c r="B2390" i="1"/>
  <c r="C2390" i="1"/>
  <c r="B2391" i="1"/>
  <c r="B2392" i="1"/>
  <c r="B2393" i="1"/>
  <c r="B2394" i="1"/>
  <c r="B2395" i="1"/>
  <c r="B2396" i="1"/>
  <c r="B2397" i="1"/>
  <c r="C2397" i="1"/>
  <c r="B2398" i="1"/>
  <c r="B2399" i="1"/>
  <c r="C2399" i="1"/>
  <c r="B2400" i="1"/>
  <c r="B2401" i="1"/>
  <c r="C2401" i="1"/>
  <c r="B2402" i="1"/>
  <c r="B2403" i="1"/>
  <c r="C2403" i="1"/>
  <c r="B2404" i="1"/>
  <c r="C2404" i="1"/>
  <c r="B2405" i="1"/>
  <c r="C2405" i="1"/>
  <c r="B2406" i="1"/>
  <c r="B2407" i="1"/>
  <c r="C2407" i="1"/>
  <c r="B2408" i="1"/>
  <c r="B2409" i="1"/>
  <c r="C2409" i="1"/>
  <c r="B2410" i="1"/>
  <c r="B2411" i="1"/>
  <c r="C2411" i="1"/>
  <c r="B2412" i="1"/>
  <c r="B2413" i="1"/>
  <c r="C2413" i="1"/>
  <c r="B2414" i="1"/>
  <c r="B2415" i="1"/>
  <c r="B2416" i="1"/>
  <c r="B2417" i="1"/>
  <c r="C2417" i="1"/>
  <c r="B2418" i="1"/>
  <c r="B2419" i="1"/>
  <c r="C2419" i="1"/>
  <c r="B2420" i="1"/>
  <c r="B2421" i="1"/>
  <c r="B2422" i="1"/>
  <c r="C2422" i="1"/>
  <c r="B2423" i="1"/>
  <c r="C2423" i="1"/>
  <c r="B2424" i="1"/>
  <c r="C2424" i="1"/>
  <c r="B2425" i="1"/>
  <c r="B2426" i="1"/>
  <c r="B2427" i="1"/>
  <c r="B2428" i="1"/>
  <c r="C2428" i="1"/>
  <c r="B2429" i="1"/>
  <c r="B2430" i="1"/>
  <c r="C2430" i="1"/>
  <c r="B2431" i="1"/>
  <c r="B2432" i="1"/>
  <c r="B2433" i="1"/>
  <c r="C2433" i="1"/>
  <c r="B2434" i="1"/>
  <c r="C2434" i="1"/>
  <c r="B2435" i="1"/>
  <c r="B2436" i="1"/>
  <c r="B2437" i="1"/>
  <c r="B2438" i="1"/>
  <c r="B2439" i="1"/>
  <c r="C2439" i="1"/>
  <c r="B2440" i="1"/>
  <c r="B2441" i="1"/>
  <c r="B2442" i="1"/>
  <c r="B2443" i="1"/>
  <c r="B2444" i="1"/>
  <c r="C2444" i="1"/>
  <c r="B2445" i="1"/>
  <c r="B2446" i="1"/>
  <c r="B2447" i="1"/>
  <c r="C2447" i="1"/>
  <c r="B2448" i="1"/>
  <c r="B2449" i="1"/>
  <c r="B2450" i="1"/>
  <c r="C2450" i="1"/>
  <c r="B2451" i="1"/>
  <c r="C2451" i="1"/>
  <c r="B2452" i="1"/>
  <c r="B2453" i="1"/>
  <c r="C2453" i="1"/>
  <c r="B2454" i="1"/>
  <c r="C2454" i="1"/>
  <c r="B2455" i="1"/>
  <c r="B2456" i="1"/>
  <c r="B2457" i="1"/>
  <c r="C2457" i="1"/>
  <c r="B2458" i="1"/>
  <c r="C2458" i="1"/>
  <c r="B2459" i="1"/>
  <c r="B2460" i="1"/>
  <c r="B2461" i="1"/>
  <c r="C2461" i="1"/>
  <c r="B2462" i="1"/>
  <c r="C2462" i="1"/>
  <c r="B2463" i="1"/>
  <c r="B2464" i="1"/>
  <c r="C2464" i="1"/>
  <c r="B2465" i="1"/>
  <c r="C2465" i="1"/>
  <c r="B2466" i="1"/>
  <c r="C2466" i="1"/>
  <c r="B2467" i="1"/>
  <c r="B2468" i="1"/>
  <c r="B2469" i="1"/>
  <c r="C2469" i="1"/>
  <c r="B2470" i="1"/>
  <c r="B2471" i="1"/>
  <c r="C2471" i="1"/>
  <c r="B2472" i="1"/>
  <c r="B2473" i="1"/>
  <c r="B2474" i="1"/>
  <c r="B2475" i="1"/>
  <c r="B2476" i="1"/>
  <c r="B2477" i="1"/>
  <c r="B2478" i="1"/>
  <c r="C2478" i="1"/>
  <c r="B2479" i="1"/>
  <c r="C2479" i="1"/>
  <c r="B2480" i="1"/>
  <c r="B2481" i="1"/>
  <c r="C2481" i="1"/>
  <c r="B2482" i="1"/>
  <c r="C2482" i="1"/>
  <c r="B2483" i="1"/>
  <c r="B2484" i="1"/>
  <c r="B2485" i="1"/>
  <c r="B2486" i="1"/>
  <c r="B2487" i="1"/>
  <c r="B2488" i="1"/>
  <c r="B2489" i="1"/>
  <c r="B2490" i="1"/>
  <c r="C2490" i="1"/>
  <c r="B2491" i="1"/>
  <c r="C2491" i="1"/>
  <c r="B2492" i="1"/>
  <c r="C2492" i="1"/>
  <c r="B2493" i="1"/>
  <c r="C2493" i="1"/>
  <c r="B2494" i="1"/>
  <c r="B2495" i="1"/>
  <c r="B2496" i="1"/>
  <c r="C2496" i="1"/>
  <c r="B2497" i="1"/>
  <c r="B2498" i="1"/>
  <c r="B2499" i="1"/>
  <c r="C2499" i="1"/>
  <c r="B2500" i="1"/>
  <c r="C2500" i="1"/>
  <c r="B2501" i="1"/>
  <c r="C2501" i="1"/>
  <c r="B2502" i="1"/>
  <c r="C2502" i="1"/>
  <c r="B2503" i="1"/>
  <c r="B2504" i="1"/>
  <c r="C2504" i="1"/>
  <c r="B2505" i="1"/>
  <c r="B2506" i="1"/>
  <c r="B2507" i="1"/>
  <c r="C2507" i="1"/>
  <c r="B2508" i="1"/>
  <c r="B2509" i="1"/>
  <c r="B2510" i="1"/>
  <c r="C2510" i="1"/>
  <c r="B2511" i="1"/>
  <c r="B2512" i="1"/>
  <c r="C2512" i="1"/>
  <c r="B2513" i="1"/>
  <c r="C2513" i="1"/>
  <c r="B2514" i="1"/>
  <c r="C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C2526" i="1"/>
  <c r="B2527" i="1"/>
  <c r="B2528" i="1"/>
  <c r="B2529" i="1"/>
  <c r="B2530" i="1"/>
  <c r="B2531" i="1"/>
  <c r="B2532" i="1"/>
  <c r="C2532" i="1"/>
  <c r="B2533" i="1"/>
  <c r="B2534" i="1"/>
  <c r="C2534" i="1"/>
  <c r="B2535" i="1"/>
  <c r="B2536" i="1"/>
  <c r="C2536" i="1"/>
  <c r="B2537" i="1"/>
  <c r="B2538" i="1"/>
  <c r="B2539" i="1"/>
  <c r="B2540" i="1"/>
  <c r="B2541" i="1"/>
  <c r="B2542" i="1"/>
  <c r="B2543" i="1"/>
  <c r="C2543" i="1"/>
  <c r="B2544" i="1"/>
  <c r="B2545" i="1"/>
  <c r="C2545" i="1"/>
  <c r="B2546" i="1"/>
  <c r="C2546" i="1"/>
  <c r="B2547" i="1"/>
  <c r="B2548" i="1"/>
  <c r="C2548" i="1"/>
  <c r="B2549" i="1"/>
  <c r="B2550" i="1"/>
  <c r="B2551" i="1"/>
  <c r="C2551" i="1"/>
  <c r="B2552" i="1"/>
  <c r="B2553" i="1"/>
  <c r="C2553" i="1"/>
  <c r="B2554" i="1"/>
  <c r="B2555" i="1"/>
  <c r="B2556" i="1"/>
  <c r="B2557" i="1"/>
  <c r="B2558" i="1"/>
  <c r="B2559" i="1"/>
  <c r="B2560" i="1"/>
  <c r="C2560" i="1"/>
  <c r="B2561" i="1"/>
  <c r="C2561" i="1"/>
  <c r="B2562" i="1"/>
  <c r="B2563" i="1"/>
  <c r="B2564" i="1"/>
  <c r="C2564" i="1"/>
  <c r="B2565" i="1"/>
  <c r="C2565" i="1"/>
  <c r="B2566" i="1"/>
  <c r="C2566" i="1"/>
  <c r="B2567" i="1"/>
  <c r="C2567" i="1"/>
  <c r="B2568" i="1"/>
  <c r="B2569" i="1"/>
  <c r="C2569" i="1"/>
  <c r="B2570" i="1"/>
  <c r="C2570" i="1"/>
  <c r="B2571" i="1"/>
  <c r="B2572" i="1"/>
  <c r="C2572" i="1"/>
  <c r="B2573" i="1"/>
  <c r="B2574" i="1"/>
  <c r="B2575" i="1"/>
  <c r="C2575" i="1"/>
  <c r="B2576" i="1"/>
  <c r="B2577" i="1"/>
  <c r="B2578" i="1"/>
  <c r="B2579" i="1"/>
  <c r="C2579" i="1"/>
  <c r="B2580" i="1"/>
  <c r="B2581" i="1"/>
  <c r="C2581" i="1"/>
  <c r="B2582" i="1"/>
  <c r="B2583" i="1"/>
  <c r="B2584" i="1"/>
  <c r="C2584" i="1"/>
  <c r="B2585" i="1"/>
  <c r="C2585" i="1"/>
  <c r="B2586" i="1"/>
  <c r="B2587" i="1"/>
  <c r="C2587" i="1"/>
  <c r="B2588" i="1"/>
  <c r="B2589" i="1"/>
  <c r="B2590" i="1"/>
  <c r="B2591" i="1"/>
  <c r="B2592" i="1"/>
  <c r="B2593" i="1"/>
  <c r="B2594" i="1"/>
  <c r="B2595" i="1"/>
  <c r="B2596" i="1"/>
  <c r="C2596" i="1"/>
  <c r="B2597" i="1"/>
  <c r="B2598" i="1"/>
  <c r="C2598" i="1"/>
  <c r="B2599" i="1"/>
  <c r="B2600" i="1"/>
  <c r="C2600" i="1"/>
  <c r="B2601" i="1"/>
  <c r="B2602" i="1"/>
  <c r="B2603" i="1"/>
  <c r="C2603" i="1"/>
  <c r="B2604" i="1"/>
  <c r="B2605" i="1"/>
  <c r="C2605" i="1"/>
  <c r="B2606" i="1"/>
  <c r="B2607" i="1"/>
  <c r="B2608" i="1"/>
  <c r="B2609" i="1"/>
  <c r="B2610" i="1"/>
  <c r="C2610" i="1"/>
  <c r="B2611" i="1"/>
  <c r="B2612" i="1"/>
  <c r="B2613" i="1"/>
  <c r="B2614" i="1"/>
  <c r="B2615" i="1"/>
  <c r="B2616" i="1"/>
  <c r="C2616" i="1"/>
  <c r="B2617" i="1"/>
  <c r="C2617" i="1"/>
  <c r="B2618" i="1"/>
  <c r="B2619" i="1"/>
  <c r="C2619" i="1"/>
  <c r="B2620" i="1"/>
  <c r="B2621" i="1"/>
  <c r="C2621" i="1"/>
  <c r="B2622" i="1"/>
  <c r="B2623" i="1"/>
  <c r="B2624" i="1"/>
  <c r="B2625" i="1"/>
  <c r="C2625" i="1"/>
  <c r="B2626" i="1"/>
  <c r="B2627" i="1"/>
  <c r="C2627" i="1"/>
  <c r="B2628" i="1"/>
  <c r="C2628" i="1"/>
  <c r="B2629" i="1"/>
  <c r="B2630" i="1"/>
  <c r="C2630" i="1"/>
  <c r="B2631" i="1"/>
  <c r="C2631" i="1"/>
  <c r="B2632" i="1"/>
  <c r="B2633" i="1"/>
  <c r="C2633" i="1"/>
  <c r="B2634" i="1"/>
  <c r="B2635" i="1"/>
  <c r="C2635" i="1"/>
  <c r="B2636" i="1"/>
  <c r="B2637" i="1"/>
  <c r="B2638" i="1"/>
  <c r="B2639" i="1"/>
  <c r="C2639" i="1"/>
  <c r="B2640" i="1"/>
  <c r="B2641" i="1"/>
  <c r="C2641" i="1"/>
  <c r="B2642" i="1"/>
  <c r="B2643" i="1"/>
  <c r="B2644" i="1"/>
  <c r="C2644" i="1"/>
  <c r="B2645" i="1"/>
  <c r="C2645" i="1"/>
  <c r="B2646" i="1"/>
  <c r="C2646" i="1"/>
  <c r="B2647" i="1"/>
  <c r="C2647" i="1"/>
  <c r="B2648" i="1"/>
  <c r="C2648" i="1"/>
  <c r="B2649" i="1"/>
  <c r="B2650" i="1"/>
  <c r="C2650" i="1"/>
  <c r="B2651" i="1"/>
  <c r="B2652" i="1"/>
  <c r="B2653" i="1"/>
  <c r="B2654" i="1"/>
  <c r="B2655" i="1"/>
  <c r="B2656" i="1"/>
  <c r="B2657" i="1"/>
  <c r="B2658" i="1"/>
  <c r="B2659" i="1"/>
  <c r="C2659" i="1"/>
  <c r="B2660" i="1"/>
  <c r="B2661" i="1"/>
  <c r="B2662" i="1"/>
  <c r="B2663" i="1"/>
  <c r="B2664" i="1"/>
  <c r="C2664" i="1"/>
  <c r="B2665" i="1"/>
  <c r="B2666" i="1"/>
  <c r="C2666" i="1"/>
  <c r="B2667" i="1"/>
  <c r="B2668" i="1"/>
  <c r="B2669" i="1"/>
  <c r="C2669" i="1"/>
  <c r="B2670" i="1"/>
  <c r="C2670" i="1"/>
  <c r="B2671" i="1"/>
  <c r="C2671" i="1"/>
  <c r="B2672" i="1"/>
  <c r="C2672" i="1"/>
  <c r="B2673" i="1"/>
  <c r="C2673" i="1"/>
  <c r="B2674" i="1"/>
  <c r="C2674" i="1"/>
  <c r="B2675" i="1"/>
  <c r="B2676" i="1"/>
  <c r="C2676" i="1"/>
  <c r="B2677" i="1"/>
  <c r="C2677" i="1"/>
  <c r="B2678" i="1"/>
  <c r="C2678" i="1"/>
  <c r="B2679" i="1"/>
  <c r="B2680" i="1"/>
  <c r="B2681" i="1"/>
  <c r="B2682" i="1"/>
  <c r="C2682" i="1"/>
  <c r="B2683" i="1"/>
  <c r="B2684" i="1"/>
  <c r="B2685" i="1"/>
  <c r="B2686" i="1"/>
  <c r="B2687" i="1"/>
  <c r="B2688" i="1"/>
  <c r="C2688" i="1"/>
  <c r="B2689" i="1"/>
  <c r="C2689" i="1"/>
  <c r="B2690" i="1"/>
  <c r="C2690" i="1"/>
  <c r="B2691" i="1"/>
  <c r="C2691" i="1"/>
  <c r="B2692" i="1"/>
  <c r="B2693" i="1"/>
  <c r="B2694" i="1"/>
  <c r="C2694" i="1"/>
  <c r="B2695" i="1"/>
  <c r="B2696" i="1"/>
  <c r="B2697" i="1"/>
  <c r="B2698" i="1"/>
  <c r="B2699" i="1"/>
  <c r="C2699" i="1"/>
  <c r="B2700" i="1"/>
  <c r="C2700" i="1"/>
  <c r="B2701" i="1"/>
  <c r="B2702" i="1"/>
  <c r="C2702" i="1"/>
  <c r="B2703" i="1"/>
  <c r="C2703" i="1"/>
  <c r="B2704" i="1"/>
  <c r="C2704" i="1"/>
  <c r="B2705" i="1"/>
  <c r="B2706" i="1"/>
  <c r="B2707" i="1"/>
  <c r="C2707" i="1"/>
  <c r="B2708" i="1"/>
  <c r="B2709" i="1"/>
  <c r="C2709" i="1"/>
  <c r="B2710" i="1"/>
  <c r="B2711" i="1"/>
  <c r="B2712" i="1"/>
  <c r="B2713" i="1"/>
  <c r="C2713" i="1"/>
  <c r="B2714" i="1"/>
  <c r="B2715" i="1"/>
  <c r="C2715" i="1"/>
  <c r="B2716" i="1"/>
  <c r="B2717" i="1"/>
  <c r="C2717" i="1"/>
  <c r="B2718" i="1"/>
  <c r="B2719" i="1"/>
  <c r="B2720" i="1"/>
  <c r="C2720" i="1"/>
  <c r="B2721" i="1"/>
  <c r="C2721" i="1"/>
  <c r="B2722" i="1"/>
  <c r="B2723" i="1"/>
  <c r="B2724" i="1"/>
  <c r="C2724" i="1"/>
  <c r="B2725" i="1"/>
  <c r="C2725" i="1"/>
  <c r="B2726" i="1"/>
  <c r="B2727" i="1"/>
  <c r="B2728" i="1"/>
  <c r="C2728" i="1"/>
  <c r="B2729" i="1"/>
  <c r="B2730" i="1"/>
  <c r="C2730" i="1"/>
  <c r="B2731" i="1"/>
  <c r="C2731" i="1"/>
  <c r="B2732" i="1"/>
  <c r="B2733" i="1"/>
  <c r="C2733" i="1"/>
  <c r="B2734" i="1"/>
  <c r="C2734" i="1"/>
  <c r="B2735" i="1"/>
  <c r="C2735" i="1"/>
  <c r="B2736" i="1"/>
  <c r="C2736" i="1"/>
  <c r="B2737" i="1"/>
  <c r="C2737" i="1"/>
  <c r="B2738" i="1"/>
  <c r="B2739" i="1"/>
  <c r="B2740" i="1"/>
  <c r="B2741" i="1"/>
  <c r="C2741" i="1"/>
  <c r="B2742" i="1"/>
  <c r="C2742" i="1"/>
  <c r="B2743" i="1"/>
  <c r="C2743" i="1"/>
  <c r="B2744" i="1"/>
  <c r="B2745" i="1"/>
  <c r="B2746" i="1"/>
  <c r="B2747" i="1"/>
  <c r="B2748" i="1"/>
  <c r="C2748" i="1"/>
  <c r="B2749" i="1"/>
  <c r="B2750" i="1"/>
  <c r="B2751" i="1"/>
  <c r="B2752" i="1"/>
  <c r="B2753" i="1"/>
  <c r="C2753" i="1"/>
  <c r="B2754" i="1"/>
  <c r="B2755" i="1"/>
  <c r="C2755" i="1"/>
  <c r="B2756" i="1"/>
  <c r="B2757" i="1"/>
  <c r="C2757" i="1"/>
  <c r="B2758" i="1"/>
  <c r="B2759" i="1"/>
  <c r="B2760" i="1"/>
  <c r="B2761" i="1"/>
  <c r="B2762" i="1"/>
  <c r="B2763" i="1"/>
  <c r="B2764" i="1"/>
  <c r="B2765" i="1"/>
  <c r="C2765" i="1"/>
  <c r="B2766" i="1"/>
  <c r="B2767" i="1"/>
  <c r="B2768" i="1"/>
  <c r="B2769" i="1"/>
  <c r="B2770" i="1"/>
  <c r="B2771" i="1"/>
  <c r="B2772" i="1"/>
  <c r="C2772" i="1"/>
  <c r="B2773" i="1"/>
  <c r="B2774" i="1"/>
  <c r="B2775" i="1"/>
  <c r="C2775" i="1"/>
  <c r="B2776" i="1"/>
  <c r="B2777" i="1"/>
  <c r="B2778" i="1"/>
  <c r="B2779" i="1"/>
  <c r="B2780" i="1"/>
  <c r="B2781" i="1"/>
  <c r="B2782" i="1"/>
  <c r="B2783" i="1"/>
  <c r="B2784" i="1"/>
  <c r="B2785" i="1"/>
  <c r="C2785" i="1"/>
  <c r="B2786" i="1"/>
  <c r="B2787" i="1"/>
  <c r="B2788" i="1"/>
  <c r="C2788" i="1"/>
  <c r="B2789" i="1"/>
  <c r="C2789" i="1"/>
  <c r="B2790" i="1"/>
  <c r="C2790" i="1"/>
  <c r="B2791" i="1"/>
  <c r="C2791" i="1"/>
  <c r="B2792" i="1"/>
  <c r="B2793" i="1"/>
  <c r="C2793" i="1"/>
  <c r="B2794" i="1"/>
  <c r="B2795" i="1"/>
  <c r="C2795" i="1"/>
  <c r="B2796" i="1"/>
  <c r="C2796" i="1"/>
  <c r="B2797" i="1"/>
  <c r="B2798" i="1"/>
  <c r="B2799" i="1"/>
  <c r="C2799" i="1"/>
  <c r="B2800" i="1"/>
  <c r="C2800" i="1"/>
  <c r="B2801" i="1"/>
  <c r="C2801" i="1"/>
  <c r="B2802" i="1"/>
  <c r="C2802" i="1"/>
  <c r="B2803" i="1"/>
  <c r="B2804" i="1"/>
  <c r="B2805" i="1"/>
  <c r="B2806" i="1"/>
  <c r="B2807" i="1"/>
  <c r="B2808" i="1"/>
  <c r="C2808" i="1"/>
  <c r="B2809" i="1"/>
  <c r="C2809" i="1"/>
  <c r="B2810" i="1"/>
  <c r="C2810" i="1"/>
  <c r="B2811" i="1"/>
  <c r="B2812" i="1"/>
  <c r="B2813" i="1"/>
  <c r="B2814" i="1"/>
  <c r="B2815" i="1"/>
  <c r="B2816" i="1"/>
  <c r="B2817" i="1"/>
  <c r="B2818" i="1"/>
  <c r="B2819" i="1"/>
  <c r="B2820" i="1"/>
  <c r="B2821" i="1"/>
  <c r="C2821" i="1"/>
  <c r="B2822" i="1"/>
  <c r="B2823" i="1"/>
  <c r="C2823" i="1"/>
  <c r="B2824" i="1"/>
  <c r="C2824" i="1"/>
  <c r="B2825" i="1"/>
  <c r="B2826" i="1"/>
  <c r="B2827" i="1"/>
  <c r="C2827" i="1"/>
  <c r="B2828" i="1"/>
  <c r="B2829" i="1"/>
  <c r="B2830" i="1"/>
  <c r="C2830" i="1"/>
  <c r="B2831" i="1"/>
  <c r="B2832" i="1"/>
  <c r="C2832" i="1"/>
  <c r="B2833" i="1"/>
  <c r="C2833" i="1"/>
  <c r="B2834" i="1"/>
  <c r="C2834" i="1"/>
  <c r="B2835" i="1"/>
  <c r="C2835" i="1"/>
  <c r="B2836" i="1"/>
  <c r="B2837" i="1"/>
  <c r="B2838" i="1"/>
  <c r="C2838" i="1"/>
  <c r="B2839" i="1"/>
  <c r="B2840" i="1"/>
  <c r="B2841" i="1"/>
  <c r="B2842" i="1"/>
  <c r="B2843" i="1"/>
  <c r="B2844" i="1"/>
  <c r="B2845" i="1"/>
  <c r="C2845" i="1"/>
  <c r="B2846" i="1"/>
  <c r="C2846" i="1"/>
  <c r="B2847" i="1"/>
  <c r="C2847" i="1"/>
  <c r="B2848" i="1"/>
  <c r="B2849" i="1"/>
  <c r="B2850" i="1"/>
  <c r="B2851" i="1"/>
  <c r="C2851" i="1"/>
  <c r="B2852" i="1"/>
  <c r="B2853" i="1"/>
  <c r="B2854" i="1"/>
  <c r="B2855" i="1"/>
  <c r="B2856" i="1"/>
  <c r="B2857" i="1"/>
  <c r="B2858" i="1"/>
  <c r="C2858" i="1"/>
  <c r="B2859" i="1"/>
  <c r="B2860" i="1"/>
  <c r="B2861" i="1"/>
  <c r="B2862" i="1"/>
  <c r="B2863" i="1"/>
  <c r="B2864" i="1"/>
  <c r="C2864" i="1"/>
  <c r="B2865" i="1"/>
  <c r="C2865" i="1"/>
  <c r="B2866" i="1"/>
  <c r="C2866" i="1"/>
  <c r="B2867" i="1"/>
  <c r="B2868" i="1"/>
  <c r="B2869" i="1"/>
  <c r="C2869" i="1"/>
  <c r="B2870" i="1"/>
  <c r="B2871" i="1"/>
  <c r="C2871" i="1"/>
  <c r="B2872" i="1"/>
  <c r="B2873" i="1"/>
  <c r="B2874" i="1"/>
  <c r="C2874" i="1"/>
  <c r="B2875" i="1"/>
  <c r="B2876" i="1"/>
  <c r="C2876" i="1"/>
  <c r="B2877" i="1"/>
  <c r="B2878" i="1"/>
  <c r="B2879" i="1"/>
  <c r="C2879" i="1"/>
  <c r="B2880" i="1"/>
  <c r="B2881" i="1"/>
  <c r="C2881" i="1"/>
  <c r="B2882" i="1"/>
  <c r="B2883" i="1"/>
  <c r="B2884" i="1"/>
  <c r="C2884" i="1"/>
  <c r="B2885" i="1"/>
  <c r="C2885" i="1"/>
  <c r="B2886" i="1"/>
  <c r="C2886" i="1"/>
  <c r="B2887" i="1"/>
  <c r="B2888" i="1"/>
  <c r="C2888" i="1"/>
  <c r="B2889" i="1"/>
  <c r="B2890" i="1"/>
  <c r="B2891" i="1"/>
  <c r="B2892" i="1"/>
  <c r="C2892" i="1"/>
  <c r="B2893" i="1"/>
  <c r="C2893" i="1"/>
  <c r="B2894" i="1"/>
  <c r="B2895" i="1"/>
  <c r="C2895" i="1"/>
  <c r="B2896" i="1"/>
  <c r="B2897" i="1"/>
  <c r="C2897" i="1"/>
  <c r="B2898" i="1"/>
  <c r="B2899" i="1"/>
  <c r="B2900" i="1"/>
  <c r="C2900" i="1"/>
  <c r="B2901" i="1"/>
  <c r="B2902" i="1"/>
  <c r="B2903" i="1"/>
  <c r="C2903" i="1"/>
  <c r="B2904" i="1"/>
  <c r="B2905" i="1"/>
  <c r="C2905" i="1"/>
  <c r="B2906" i="1"/>
  <c r="C2906" i="1"/>
  <c r="B2907" i="1"/>
  <c r="B2908" i="1"/>
  <c r="C2908" i="1"/>
  <c r="B2909" i="1"/>
  <c r="B2910" i="1"/>
  <c r="B2911" i="1"/>
  <c r="B2912" i="1"/>
  <c r="B2913" i="1"/>
  <c r="B2914" i="1"/>
  <c r="B2915" i="1"/>
  <c r="C2915" i="1"/>
  <c r="B2916" i="1"/>
  <c r="B2917" i="1"/>
  <c r="C2917" i="1"/>
  <c r="B2918" i="1"/>
  <c r="C2918" i="1"/>
  <c r="B2919" i="1"/>
  <c r="C2919" i="1"/>
  <c r="B2920" i="1"/>
  <c r="C2920" i="1"/>
  <c r="B2921" i="1"/>
  <c r="B2922" i="1"/>
  <c r="B2923" i="1"/>
  <c r="B2924" i="1"/>
  <c r="C2924" i="1"/>
  <c r="B2925" i="1"/>
  <c r="C2925" i="1"/>
  <c r="B2926" i="1"/>
  <c r="B2927" i="1"/>
  <c r="B2928" i="1"/>
  <c r="B2929" i="1"/>
  <c r="B2930" i="1"/>
  <c r="B2931" i="1"/>
  <c r="C2931" i="1"/>
  <c r="B2932" i="1"/>
  <c r="B2933" i="1"/>
  <c r="C2933" i="1"/>
  <c r="B2934" i="1"/>
  <c r="B2935" i="1"/>
  <c r="C2935" i="1"/>
  <c r="B2936" i="1"/>
  <c r="C2936" i="1"/>
  <c r="B2937" i="1"/>
  <c r="C2937" i="1"/>
  <c r="B2938" i="1"/>
  <c r="B2939" i="1"/>
  <c r="C2939" i="1"/>
  <c r="B2940" i="1"/>
  <c r="B2941" i="1"/>
  <c r="C2941" i="1"/>
  <c r="B2942" i="1"/>
  <c r="C2942" i="1"/>
  <c r="B2943" i="1"/>
  <c r="B2944" i="1"/>
  <c r="B2945" i="1"/>
  <c r="B2946" i="1"/>
  <c r="B2947" i="1"/>
  <c r="B2948" i="1"/>
  <c r="B2949" i="1"/>
  <c r="C2949" i="1"/>
  <c r="B2950" i="1"/>
  <c r="B2951" i="1"/>
  <c r="B2952" i="1"/>
  <c r="B2953" i="1"/>
  <c r="B2954" i="1"/>
  <c r="B2955" i="1"/>
  <c r="B2956" i="1"/>
  <c r="B2957" i="1"/>
  <c r="C2957" i="1"/>
  <c r="B2958" i="1"/>
  <c r="B2959" i="1"/>
  <c r="B2960" i="1"/>
  <c r="B2961" i="1"/>
  <c r="C2961" i="1"/>
  <c r="B2962" i="1"/>
  <c r="B2963" i="1"/>
  <c r="B2964" i="1"/>
  <c r="B2965" i="1"/>
  <c r="C2965" i="1"/>
  <c r="B2966" i="1"/>
  <c r="B2967" i="1"/>
  <c r="C2967" i="1"/>
  <c r="B2968" i="1"/>
  <c r="B2969" i="1"/>
  <c r="B2970" i="1"/>
  <c r="B2971" i="1"/>
  <c r="C2971" i="1"/>
  <c r="B2972" i="1"/>
  <c r="B2973" i="1"/>
  <c r="C2973" i="1"/>
  <c r="B2974" i="1"/>
  <c r="C2974" i="1"/>
  <c r="B2975" i="1"/>
  <c r="B2976" i="1"/>
  <c r="C2976" i="1"/>
  <c r="B2977" i="1"/>
  <c r="B2978" i="1"/>
  <c r="C2978" i="1"/>
  <c r="B2979" i="1"/>
  <c r="B2980" i="1"/>
  <c r="C2980" i="1"/>
  <c r="B2981" i="1"/>
  <c r="B2982" i="1"/>
  <c r="C2982" i="1"/>
  <c r="B2983" i="1"/>
  <c r="C2983" i="1"/>
  <c r="B2984" i="1"/>
  <c r="C2984" i="1"/>
  <c r="B2985" i="1"/>
  <c r="B2986" i="1"/>
  <c r="C2986" i="1"/>
  <c r="B2987" i="1"/>
  <c r="C2987" i="1"/>
  <c r="B2988" i="1"/>
  <c r="C2988" i="1"/>
  <c r="B2989" i="1"/>
  <c r="C2989" i="1"/>
  <c r="B2990" i="1"/>
  <c r="B2991" i="1"/>
  <c r="C2991" i="1"/>
  <c r="B2992" i="1"/>
  <c r="B2993" i="1"/>
  <c r="C2993" i="1"/>
  <c r="B2994" i="1"/>
  <c r="B2995" i="1"/>
  <c r="C2995" i="1"/>
  <c r="B2996" i="1"/>
  <c r="B2997" i="1"/>
  <c r="B2998" i="1"/>
  <c r="C2998" i="1"/>
  <c r="B2999" i="1"/>
  <c r="C2999" i="1"/>
  <c r="B3000" i="1"/>
  <c r="B3001" i="1"/>
  <c r="B3002" i="1"/>
  <c r="C3002" i="1"/>
  <c r="B3003" i="1"/>
  <c r="C3003" i="1"/>
  <c r="B3004" i="1"/>
  <c r="B3005" i="1"/>
  <c r="C3005" i="1"/>
  <c r="B3006" i="1"/>
  <c r="B3007" i="1"/>
  <c r="B3008" i="1"/>
  <c r="B3009" i="1"/>
  <c r="B3010" i="1"/>
  <c r="C3010" i="1"/>
  <c r="B3011" i="1"/>
  <c r="B3012" i="1"/>
  <c r="B3013" i="1"/>
  <c r="C3013" i="1"/>
  <c r="B3014" i="1"/>
  <c r="B3015" i="1"/>
  <c r="B3016" i="1"/>
  <c r="C3016" i="1"/>
  <c r="B3017" i="1"/>
  <c r="B3018" i="1"/>
  <c r="B3019" i="1"/>
  <c r="B3020" i="1"/>
  <c r="C3020" i="1"/>
  <c r="B3021" i="1"/>
  <c r="B3022" i="1"/>
  <c r="C3022" i="1"/>
  <c r="B3023" i="1"/>
  <c r="C3023" i="1"/>
  <c r="B3024" i="1"/>
  <c r="C3024" i="1"/>
  <c r="B3025" i="1"/>
  <c r="C3025" i="1"/>
  <c r="B3026" i="1"/>
  <c r="B3027" i="1"/>
  <c r="B3028" i="1"/>
  <c r="B3029" i="1"/>
  <c r="B3030" i="1"/>
  <c r="C3030" i="1"/>
  <c r="B3031" i="1"/>
  <c r="C3031" i="1"/>
  <c r="B3032" i="1"/>
  <c r="C3032" i="1"/>
  <c r="B3033" i="1"/>
  <c r="C3033" i="1"/>
  <c r="B3034" i="1"/>
  <c r="C3034" i="1"/>
  <c r="B3035" i="1"/>
  <c r="C3035" i="1"/>
  <c r="B3036" i="1"/>
  <c r="B3037" i="1"/>
  <c r="C3037" i="1"/>
  <c r="B3038" i="1"/>
  <c r="C3038" i="1"/>
  <c r="B3039" i="1"/>
  <c r="B3040" i="1"/>
  <c r="C3040" i="1"/>
  <c r="B3041" i="1"/>
  <c r="B3042" i="1"/>
  <c r="B3043" i="1"/>
  <c r="C3043" i="1"/>
  <c r="B3044" i="1"/>
  <c r="C3044" i="1"/>
  <c r="B3045" i="1"/>
  <c r="B3046" i="1"/>
  <c r="C3046" i="1"/>
  <c r="B3047" i="1"/>
  <c r="B3048" i="1"/>
  <c r="B3049" i="1"/>
  <c r="B3050" i="1"/>
  <c r="C3050" i="1"/>
  <c r="B3051" i="1"/>
  <c r="C3051" i="1"/>
  <c r="B3052" i="1"/>
  <c r="B3053" i="1"/>
  <c r="C3053" i="1"/>
  <c r="B3054" i="1"/>
  <c r="C3054" i="1"/>
  <c r="B3055" i="1"/>
  <c r="C3055" i="1"/>
  <c r="B3056" i="1"/>
  <c r="C3056" i="1"/>
  <c r="B3057" i="1"/>
  <c r="B3058" i="1"/>
  <c r="C3058" i="1"/>
  <c r="B3059" i="1"/>
  <c r="C3059" i="1"/>
  <c r="B3060" i="1"/>
  <c r="B3061" i="1"/>
  <c r="B3062" i="1"/>
  <c r="B3063" i="1"/>
  <c r="B3064" i="1"/>
  <c r="B3065" i="1"/>
  <c r="B3066" i="1"/>
  <c r="B3067" i="1"/>
  <c r="C3067" i="1"/>
  <c r="B3068" i="1"/>
  <c r="C3068" i="1"/>
  <c r="B3069" i="1"/>
  <c r="B3070" i="1"/>
  <c r="C3070" i="1"/>
  <c r="B3071" i="1"/>
  <c r="C3071" i="1"/>
  <c r="B3072" i="1"/>
  <c r="C3072" i="1"/>
  <c r="B3073" i="1"/>
  <c r="C3073" i="1"/>
  <c r="B3074" i="1"/>
  <c r="B3075" i="1"/>
  <c r="C3075" i="1"/>
  <c r="B3076" i="1"/>
  <c r="B3077" i="1"/>
  <c r="B3078" i="1"/>
  <c r="B3079" i="1"/>
  <c r="C3079" i="1"/>
  <c r="B3080" i="1"/>
  <c r="B3081" i="1"/>
  <c r="B3082" i="1"/>
  <c r="B3083" i="1"/>
  <c r="C3083" i="1"/>
  <c r="B3084" i="1"/>
  <c r="B3085" i="1"/>
  <c r="C3085" i="1"/>
  <c r="B3086" i="1"/>
  <c r="B3087" i="1"/>
  <c r="B3088" i="1"/>
  <c r="C3088" i="1"/>
  <c r="B3089" i="1"/>
  <c r="C3089" i="1"/>
  <c r="B3090" i="1"/>
  <c r="C3090" i="1"/>
  <c r="B3091" i="1"/>
  <c r="B3092" i="1"/>
  <c r="C3092" i="1"/>
  <c r="B3093" i="1"/>
  <c r="B3094" i="1"/>
  <c r="B3095" i="1"/>
  <c r="B3096" i="1"/>
  <c r="B3097" i="1"/>
  <c r="B3098" i="1"/>
  <c r="C3098" i="1"/>
  <c r="B3099" i="1"/>
  <c r="C3099" i="1"/>
  <c r="B3100" i="1"/>
  <c r="B3101" i="1"/>
  <c r="B3102" i="1"/>
  <c r="B3103" i="1"/>
  <c r="B3104" i="1"/>
  <c r="B3105" i="1"/>
  <c r="C3105" i="1"/>
  <c r="B3106" i="1"/>
  <c r="B3107" i="1"/>
  <c r="B3108" i="1"/>
  <c r="B3109" i="1"/>
  <c r="B3110" i="1"/>
  <c r="B3111" i="1"/>
  <c r="B3112" i="1"/>
  <c r="B3113" i="1"/>
  <c r="C3113" i="1"/>
  <c r="B3114" i="1"/>
  <c r="B3115" i="1"/>
  <c r="C3115" i="1"/>
  <c r="B3116" i="1"/>
  <c r="B3117" i="1"/>
  <c r="B3118" i="1"/>
  <c r="B3119" i="1"/>
  <c r="B3120" i="1"/>
  <c r="B3121" i="1"/>
  <c r="B3122" i="1"/>
  <c r="B3123" i="1"/>
  <c r="C3123" i="1"/>
  <c r="B3124" i="1"/>
  <c r="B3125" i="1"/>
  <c r="B3126" i="1"/>
  <c r="B3127" i="1"/>
  <c r="B3128" i="1"/>
  <c r="B3129" i="1"/>
  <c r="C3129" i="1"/>
  <c r="B3130" i="1"/>
  <c r="B3131" i="1"/>
  <c r="B3132" i="1"/>
  <c r="C3132" i="1"/>
  <c r="B3133" i="1"/>
  <c r="B3134" i="1"/>
  <c r="C3134" i="1"/>
  <c r="B3135" i="1"/>
  <c r="B3136" i="1"/>
  <c r="B3137" i="1"/>
  <c r="C3137" i="1"/>
  <c r="B3138" i="1"/>
  <c r="B3139" i="1"/>
  <c r="C3139" i="1"/>
  <c r="B3140" i="1"/>
  <c r="C3140" i="1"/>
  <c r="B3141" i="1"/>
  <c r="B3142" i="1"/>
  <c r="C3142" i="1"/>
  <c r="B3143" i="1"/>
  <c r="C3143" i="1"/>
  <c r="B3144" i="1"/>
  <c r="B3145" i="1"/>
  <c r="B3146" i="1"/>
  <c r="C3146" i="1"/>
  <c r="B3147" i="1"/>
  <c r="C3147" i="1"/>
  <c r="B3148" i="1"/>
  <c r="B3149" i="1"/>
  <c r="B3150" i="1"/>
  <c r="B3151" i="1"/>
  <c r="B3152" i="1"/>
  <c r="C3152" i="1"/>
  <c r="B3153" i="1"/>
  <c r="C3153" i="1"/>
  <c r="B3154" i="1"/>
  <c r="B3155" i="1"/>
  <c r="B3156" i="1"/>
  <c r="C3156" i="1"/>
  <c r="B3157" i="1"/>
  <c r="B3158" i="1"/>
  <c r="B3159" i="1"/>
  <c r="B3160" i="1"/>
  <c r="B3161" i="1"/>
  <c r="B3162" i="1"/>
  <c r="C3162" i="1"/>
  <c r="B3163" i="1"/>
  <c r="B3164" i="1"/>
  <c r="B3165" i="1"/>
  <c r="C3165" i="1"/>
  <c r="B3166" i="1"/>
  <c r="C3166" i="1"/>
  <c r="B3167" i="1"/>
  <c r="B3168" i="1"/>
  <c r="C3168" i="1"/>
  <c r="B3169" i="1"/>
  <c r="B3170" i="1"/>
  <c r="C3170" i="1"/>
  <c r="B3171" i="1"/>
  <c r="C3171" i="1"/>
  <c r="B3172" i="1"/>
  <c r="B3173" i="1"/>
  <c r="B3174" i="1"/>
  <c r="C3174" i="1"/>
  <c r="B3175" i="1"/>
  <c r="B3176" i="1"/>
  <c r="C3176" i="1"/>
  <c r="B3177" i="1"/>
  <c r="C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C3189" i="1"/>
  <c r="B3190" i="1"/>
  <c r="C3190" i="1"/>
  <c r="B3191" i="1"/>
  <c r="B3192" i="1"/>
  <c r="B3193" i="1"/>
  <c r="C3193" i="1"/>
  <c r="B3194" i="1"/>
  <c r="B3195" i="1"/>
  <c r="B3196" i="1"/>
  <c r="B3197" i="1"/>
  <c r="B3198" i="1"/>
  <c r="B3199" i="1"/>
  <c r="C3199" i="1"/>
  <c r="B3200" i="1"/>
  <c r="B3201" i="1"/>
  <c r="C3201" i="1"/>
  <c r="B3202" i="1"/>
  <c r="B3203" i="1"/>
  <c r="B3204" i="1"/>
  <c r="B3205" i="1"/>
  <c r="B3206" i="1"/>
  <c r="B3207" i="1"/>
  <c r="B3208" i="1"/>
  <c r="B3209" i="1"/>
  <c r="C3209" i="1"/>
  <c r="B3210" i="1"/>
  <c r="B3211" i="1"/>
  <c r="C3211" i="1"/>
  <c r="B3212" i="1"/>
  <c r="B3213" i="1"/>
  <c r="B3214" i="1"/>
  <c r="B3215" i="1"/>
  <c r="C3215" i="1"/>
  <c r="B3216" i="1"/>
  <c r="C3216" i="1"/>
  <c r="B3217" i="1"/>
  <c r="C3217" i="1"/>
  <c r="B3218" i="1"/>
  <c r="C3218" i="1"/>
  <c r="B3219" i="1"/>
  <c r="C3219" i="1"/>
  <c r="B3220" i="1"/>
  <c r="C3220" i="1"/>
  <c r="B3221" i="1"/>
  <c r="C3221" i="1"/>
  <c r="B3222" i="1"/>
  <c r="B3223" i="1"/>
  <c r="C3223" i="1"/>
  <c r="B3224" i="1"/>
  <c r="B3225" i="1"/>
  <c r="B3226" i="1"/>
  <c r="B3227" i="1"/>
  <c r="C3227" i="1"/>
  <c r="B3228" i="1"/>
  <c r="B3229" i="1"/>
  <c r="C3229" i="1"/>
  <c r="B3230" i="1"/>
  <c r="B3231" i="1"/>
  <c r="B3232" i="1"/>
  <c r="B3233" i="1"/>
  <c r="B3234" i="1"/>
  <c r="B3235" i="1"/>
  <c r="C3235" i="1"/>
  <c r="B3236" i="1"/>
  <c r="C3236" i="1"/>
  <c r="B3237" i="1"/>
  <c r="B3238" i="1"/>
  <c r="C3238" i="1"/>
  <c r="B3239" i="1"/>
  <c r="B3240" i="1"/>
  <c r="C3240" i="1"/>
  <c r="B3241" i="1"/>
  <c r="B3242" i="1"/>
  <c r="B3243" i="1"/>
  <c r="B3244" i="1"/>
  <c r="B3245" i="1"/>
  <c r="B3246" i="1"/>
  <c r="C3246" i="1"/>
  <c r="B3247" i="1"/>
  <c r="B3248" i="1"/>
  <c r="B3249" i="1"/>
  <c r="B3250" i="1"/>
  <c r="C3250" i="1"/>
  <c r="B3251" i="1"/>
  <c r="B3252" i="1"/>
  <c r="C3252" i="1"/>
  <c r="B3253" i="1"/>
  <c r="B3254" i="1"/>
  <c r="C3254" i="1"/>
  <c r="B3255" i="1"/>
  <c r="B3256" i="1"/>
  <c r="B3257" i="1"/>
  <c r="C3257" i="1"/>
  <c r="B3258" i="1"/>
  <c r="C3258" i="1"/>
  <c r="B3259" i="1"/>
  <c r="C3259" i="1"/>
  <c r="B3260" i="1"/>
  <c r="B3261" i="1"/>
  <c r="B3262" i="1"/>
  <c r="B3263" i="1"/>
  <c r="B3264" i="1"/>
  <c r="C3264" i="1"/>
  <c r="B3265" i="1"/>
  <c r="B3266" i="1"/>
  <c r="C3266" i="1"/>
  <c r="B3267" i="1"/>
  <c r="B3268" i="1"/>
  <c r="C3268" i="1"/>
  <c r="B3269" i="1"/>
  <c r="C3269" i="1"/>
  <c r="B3270" i="1"/>
  <c r="B3271" i="1"/>
  <c r="C3271" i="1"/>
  <c r="B3272" i="1"/>
  <c r="B3273" i="1"/>
  <c r="C3273" i="1"/>
  <c r="B3274" i="1"/>
  <c r="B3275" i="1"/>
  <c r="B3276" i="1"/>
  <c r="B3277" i="1"/>
  <c r="B3278" i="1"/>
  <c r="B3279" i="1"/>
  <c r="B3280" i="1"/>
  <c r="C3280" i="1"/>
  <c r="B3281" i="1"/>
  <c r="C3281" i="1"/>
  <c r="B3282" i="1"/>
  <c r="C3282" i="1"/>
  <c r="B3283" i="1"/>
  <c r="C3283" i="1"/>
  <c r="B3284" i="1"/>
  <c r="B3285" i="1"/>
  <c r="C3285" i="1"/>
  <c r="B3286" i="1"/>
  <c r="B3287" i="1"/>
  <c r="B3288" i="1"/>
  <c r="C3288" i="1"/>
  <c r="B3289" i="1"/>
  <c r="C3289" i="1"/>
  <c r="B3290" i="1"/>
  <c r="B3291" i="1"/>
  <c r="B3292" i="1"/>
  <c r="B3293" i="1"/>
  <c r="B3294" i="1"/>
  <c r="C3294" i="1"/>
  <c r="B3295" i="1"/>
  <c r="B3296" i="1"/>
  <c r="B3297" i="1"/>
  <c r="B3298" i="1"/>
  <c r="C3298" i="1"/>
  <c r="B3299" i="1"/>
  <c r="C3299" i="1"/>
  <c r="B3300" i="1"/>
  <c r="C3300" i="1"/>
  <c r="B3301" i="1"/>
  <c r="C3301" i="1"/>
  <c r="B3302" i="1"/>
  <c r="C3302" i="1"/>
  <c r="B3303" i="1"/>
  <c r="C3303" i="1"/>
  <c r="B3304" i="1"/>
  <c r="C3304" i="1"/>
  <c r="B3305" i="1"/>
  <c r="B3306" i="1"/>
  <c r="B3307" i="1"/>
  <c r="C3307" i="1"/>
  <c r="B3308" i="1"/>
  <c r="C3308" i="1"/>
  <c r="B3309" i="1"/>
  <c r="C3309" i="1"/>
  <c r="B3310" i="1"/>
  <c r="B3311" i="1"/>
  <c r="B3312" i="1"/>
  <c r="C3312" i="1"/>
  <c r="B3313" i="1"/>
  <c r="B3314" i="1"/>
  <c r="B3315" i="1"/>
  <c r="B3316" i="1"/>
  <c r="B3317" i="1"/>
  <c r="C3317" i="1"/>
  <c r="B3318" i="1"/>
  <c r="B3319" i="1"/>
  <c r="B3320" i="1"/>
  <c r="B3321" i="1"/>
  <c r="B3322" i="1"/>
  <c r="B3323" i="1"/>
  <c r="B3324" i="1"/>
  <c r="C3324" i="1"/>
  <c r="B3325" i="1"/>
  <c r="B3326" i="1"/>
  <c r="C3326" i="1"/>
  <c r="B3327" i="1"/>
  <c r="B3328" i="1"/>
  <c r="B3329" i="1"/>
  <c r="C3329" i="1"/>
  <c r="B3330" i="1"/>
  <c r="B3331" i="1"/>
  <c r="B3332" i="1"/>
  <c r="B3333" i="1"/>
  <c r="B3334" i="1"/>
  <c r="C3334" i="1"/>
  <c r="B3335" i="1"/>
  <c r="C3335" i="1"/>
  <c r="B3336" i="1"/>
  <c r="C3336" i="1"/>
  <c r="B3337" i="1"/>
  <c r="C3337" i="1"/>
  <c r="B3338" i="1"/>
  <c r="B3339" i="1"/>
  <c r="B3340" i="1"/>
  <c r="B3341" i="1"/>
  <c r="C3341" i="1"/>
  <c r="B3342" i="1"/>
  <c r="B3343" i="1"/>
  <c r="B3344" i="1"/>
  <c r="C3344" i="1"/>
  <c r="B3345" i="1"/>
  <c r="B3346" i="1"/>
  <c r="C3346" i="1"/>
  <c r="B3347" i="1"/>
  <c r="B3348" i="1"/>
  <c r="B3349" i="1"/>
  <c r="B3350" i="1"/>
  <c r="B3351" i="1"/>
  <c r="B3352" i="1"/>
  <c r="C3352" i="1"/>
  <c r="B3353" i="1"/>
  <c r="C3353" i="1"/>
  <c r="B3354" i="1"/>
  <c r="B3355" i="1"/>
  <c r="C3355" i="1"/>
  <c r="B3356" i="1"/>
  <c r="B3357" i="1"/>
  <c r="B3358" i="1"/>
  <c r="B3359" i="1"/>
  <c r="B3360" i="1"/>
  <c r="B3361" i="1"/>
  <c r="B3362" i="1"/>
  <c r="C3362" i="1"/>
  <c r="B3363" i="1"/>
  <c r="C3363" i="1"/>
  <c r="B3364" i="1"/>
  <c r="B3365" i="1"/>
  <c r="B3366" i="1"/>
  <c r="B3367" i="1"/>
  <c r="C3367" i="1"/>
  <c r="B3368" i="1"/>
  <c r="C3368" i="1"/>
  <c r="B3369" i="1"/>
  <c r="C3369" i="1"/>
  <c r="B3370" i="1"/>
  <c r="C3370" i="1"/>
  <c r="B3371" i="1"/>
  <c r="C3371" i="1"/>
  <c r="B3372" i="1"/>
  <c r="B3373" i="1"/>
  <c r="B3374" i="1"/>
  <c r="C3374" i="1"/>
  <c r="B3375" i="1"/>
  <c r="B3376" i="1"/>
  <c r="B3377" i="1"/>
  <c r="B3378" i="1"/>
  <c r="B3379" i="1"/>
  <c r="B3380" i="1"/>
  <c r="B3381" i="1"/>
  <c r="B3382" i="1"/>
  <c r="B3383" i="1"/>
  <c r="B3384" i="1"/>
  <c r="B3385" i="1"/>
  <c r="C3385" i="1"/>
  <c r="B3386" i="1"/>
  <c r="B3387" i="1"/>
  <c r="B3388" i="1"/>
  <c r="C3388" i="1"/>
  <c r="B3389" i="1"/>
  <c r="B3390" i="1"/>
  <c r="B3391" i="1"/>
  <c r="B3392" i="1"/>
  <c r="B3393" i="1"/>
  <c r="B3394" i="1"/>
  <c r="B3395" i="1"/>
  <c r="C3395" i="1"/>
  <c r="B3396" i="1"/>
  <c r="C3396" i="1"/>
  <c r="B3397" i="1"/>
  <c r="C3397" i="1"/>
  <c r="B3398" i="1"/>
  <c r="B3399" i="1"/>
  <c r="C3399" i="1"/>
  <c r="B3400" i="1"/>
  <c r="B3401" i="1"/>
  <c r="C3401" i="1"/>
  <c r="B3402" i="1"/>
  <c r="B3403" i="1"/>
  <c r="B3404" i="1"/>
  <c r="C3404" i="1"/>
  <c r="B3405" i="1"/>
  <c r="B3406" i="1"/>
  <c r="B3407" i="1"/>
</calcChain>
</file>

<file path=xl/sharedStrings.xml><?xml version="1.0" encoding="utf-8"?>
<sst xmlns="http://schemas.openxmlformats.org/spreadsheetml/2006/main" count="2077" uniqueCount="32">
  <si>
    <t>ΠΛΗΡΩΣΗ ΘΕΣΕΩΝ ΜΕ ΣΕΙΡΑ ΠΡΟΤΕΡΑΙΟΤΗΤΑΣ (ΑΡΘΡΟ 11 Ν.5049/2023 &amp; ΑΡΘΡΟ 29 Ν.4765/2021) ΠΡΟΚΗΡΥΞΗ : 1ΔΑ_2023</t>
  </si>
  <si>
    <t>ΠΙΝΑΚΑΣ ΑΠΟΡΡΙΠΤΕΩΝ</t>
  </si>
  <si>
    <t>Α/Α</t>
  </si>
  <si>
    <t>Α.Μ. ΥΠΟΨΗΦΙΟΥ</t>
  </si>
  <si>
    <t>ΑΙΤΙΟΛΟΓΙΑ ΑΠΟΡΡΙΨΗΣ</t>
  </si>
  <si>
    <t>ΜΗ ΑΠΟΣΤΟΛΗ ΔΙΚΑΙΟΛΟΓΗΤΙΚΩΝ</t>
  </si>
  <si>
    <t>ΜΗ ΥΠΟΒΟΛΗ ΑΠΟΔΕΚΤΟΥ, ΣΥΜΦΩΝΑ ΜΕ ΤΗΝ ΠΡΟΚΗΡΥΞΗ, ΒΑΣΙΚΟΥ ΤΙΤΛΟΥ ΣΠΟΥΔΩΝ (ΕΛΛΕΙΨΗ ΤΙΤΛΟΥ)</t>
  </si>
  <si>
    <t>ΜΗ ΘΕΩΡΗΣΗ ΓΝΗΣΙΟΥ ΥΠΟΓΡΑΦΗΣ</t>
  </si>
  <si>
    <t>ΜΗ ΑΠΟΣΤΟΛΗ ΕΚΤΥΠΩΜΕΝΗΣ ΜΟΡΦΗΣ ΗΛΕΚΤΡΟΝΙΚΗΣ ΑΙΤΗΣΗΣ ΣΤΟ ΣΥΝΟΛΟ ΤΗΣ, ΜΗ ΘΕΩΡΗΣΗ ΓΝΗΣΙΟΥ ΥΠΟΓΡΑΦΗΣ</t>
  </si>
  <si>
    <t>003, 004</t>
  </si>
  <si>
    <t>ΜΗ ΑΠΟΣΤΟΛΗ ΕΚΤΥΠΩΜΕΝΗΣ ΜΟΡΦΗΣ ΗΛΕΚΤΡΟΝΙΚΗΣ ΑΙΤΗΣΗΣ ΣΤΟ ΣΥΝΟΛΟ ΤΗΣ</t>
  </si>
  <si>
    <t>ΟΡΙΟ ΗΛΙΚΙΑΣ ΥΠΟΨΗΦΙΟΥ</t>
  </si>
  <si>
    <t>ΜΗ ΥΠΟΒΟΛΗ ΔΙΚΑΙΟΛΟΓΗΤΙΚΩΝ</t>
  </si>
  <si>
    <t>001, 003</t>
  </si>
  <si>
    <t>ΕΛΛΕΙΨΗ ΤΙΤΛΟΥ, 003</t>
  </si>
  <si>
    <t>ΥΠΟΒΟΛΗ ΑΝΑΠΟΔΕΙΚΤΟΥ – ΑΝΑΚΡΙΒΟΥΣ ΔΙΚΑΙΟΛΟΓΗΤΙΚΟΥ</t>
  </si>
  <si>
    <t>ΕΛΛΕΙΨΗ ΤΙΤΛΟΥ, 001, 003</t>
  </si>
  <si>
    <t>001, 003, 004</t>
  </si>
  <si>
    <t>ΕΛΛΕΙΨΗ ΤΙΤΛΟΥ</t>
  </si>
  <si>
    <t>001, 004</t>
  </si>
  <si>
    <t>ΜΗ ΥΠΟΒΟΛΗ ΗΛΕΚΤΡΟΝΙΚΗΣ ΑΙΤΗΣΗΣ</t>
  </si>
  <si>
    <t>ΟΡΙΟ ΗΛΙΚΙΑΣ ΥΠΟΨΗΦΙΟΥ, 003</t>
  </si>
  <si>
    <t>ΜΗ ΑΠΟΣΤΟΛΗ ΕΚΤΥΠΩΜΕΝΗΣ ΜΟΡΦΗΣ ΗΛΕΚΤΡΟΝΙΚΗΣ ΑΙΤΗΣΗΣ ΣΤΟ ΣΥΝΟΛΟ ΤΗΣ ΚΑΙ ΔΙΚΑΙΟΛΟΓΗΤΙΚΩΝ</t>
  </si>
  <si>
    <t>ΕΛΛΕΙΨΗ ΤΙΤΛΟΥ, 001</t>
  </si>
  <si>
    <t>ΕΚΠΡΟΘΕΣΜΗ ΑΠΟΣΤΟΛΗ ΕΚΤΥΠΩΜΕΝΗΣ ΜΟΡΦΗΣ ΗΛΕΚΤΡΟΝΙΚΗΣ ΑΙΤΗΣΗΣ  ΣΤΟ ΣΥΝΟΛΟ ΤΗΣ, ΜΗ ΘΕΩΡΗΣΗ ΓΝΗΣΙΟΥ ΥΠΟΓΡΑΦΗΣ</t>
  </si>
  <si>
    <t>ΕΚΠΡΟΘΕΣΜΗ ΑΠΟΣΤΟΛΗ ΕΚΤΥΠΩΜΕΝΗΣ ΜΟΡΦΗΣ ΗΛΕΚΤΡΟΝΙΚΗΣ ΑΙΤΗΣΗΣ  ΣΤΟ ΣΥΝΟΛΟ ΤΗΣ</t>
  </si>
  <si>
    <t>ΜΗ ΘΕΩΡΗΣΗ ΓΝΗΣΙΟΥ ΥΠΟΓΡΑΦΗΣ, ΜΗ ΥΠΟΒΟΛΗ ΑΠΟΔΕΚΤΟΥ, ΣΥΜΦΩΝΑ ΜΕ ΤΗΝ ΠΡΟΚΗΡΥΞΗ, ΒΑΣΙΚΟΥ ΤΙΤΛΟΥ ΣΠΟΥΔΩΝ (ΕΛΛΕΙΨΗ ΤΙΤΛΟΥ)</t>
  </si>
  <si>
    <t>ΟΡΙΟ ΗΛΙΚΙΑΣ ΥΠΟΨΗΦΙΟΥ, 001</t>
  </si>
  <si>
    <t>ΜΗ ΑΠΟΣΤΟΛΗ ΔΙΚΑΙΟΛΟΓΗΤΙΚΩΝ, ΜΗ ΑΠΟΣΤΟΛΗ ΕΚΤΥΠΩΜΕΝΗΣ ΜΟΡΦΗΣ ΗΛΕΚΤΡΟΝΙΚΗΣ ΑΙΤΗΣΗΣ ΣΤΟ ΣΥΝΟΛΟ ΤΗΣ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</si>
  <si>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</si>
  <si>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</si>
  <si>
    <t>ΚΑΤΗΓΟΡΙΑ ΕΚΠΑΙΔΕΥΣΗΣ: ΔΕΥΤΕΡΟΒΑΘΜΙΑΣ ΕΚΠΑΙΔΕΥΣΗΣ (ΔΕ) - ΚΛΑΔΟΣ/ΕΙΔΙΚΟΤΗΤΑ: ΔΕ ΔΙΚΑΣΤΙΚΗΣ ΑΣΤΥΝΟΜΙΑΣ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</si>
</sst>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12"/>
  <sheetViews>
    <sheetView tabSelected="1" workbookViewId="0"/>
  </sheetViews>
  <sheetFormatPr defaultRowHeight="14.4" x14ac:dyDescent="0.3"/>
  <sheetData>
    <row r="1" spans="1:3" x14ac:dyDescent="0.3">
      <c r="A1" s="1" t="s">
        <v>0</v>
      </c>
    </row>
    <row r="2" spans="1:3" x14ac:dyDescent="0.3">
      <c r="A2" s="1" t="s">
        <v>1</v>
      </c>
    </row>
    <row r="3" spans="1:3" x14ac:dyDescent="0.3">
      <c r="A3" s="1" t="s">
        <v>31</v>
      </c>
    </row>
    <row r="5" spans="1:3" x14ac:dyDescent="0.3">
      <c r="A5" t="s">
        <v>2</v>
      </c>
      <c r="B5" t="s">
        <v>3</v>
      </c>
      <c r="C5" t="s">
        <v>4</v>
      </c>
    </row>
    <row r="6" spans="1:3" x14ac:dyDescent="0.3">
      <c r="A6">
        <v>1</v>
      </c>
      <c r="B6" t="str">
        <f>"00553778"</f>
        <v>00553778</v>
      </c>
      <c r="C6" t="str">
        <f>"003"</f>
        <v>003</v>
      </c>
    </row>
    <row r="7" spans="1:3" x14ac:dyDescent="0.3">
      <c r="A7">
        <v>2</v>
      </c>
      <c r="B7" t="str">
        <f>"201412003469"</f>
        <v>201412003469</v>
      </c>
      <c r="C7" t="str">
        <f>"003"</f>
        <v>003</v>
      </c>
    </row>
    <row r="8" spans="1:3" x14ac:dyDescent="0.3">
      <c r="A8">
        <v>3</v>
      </c>
      <c r="B8" t="str">
        <f>"00984477"</f>
        <v>00984477</v>
      </c>
      <c r="C8" t="s">
        <v>5</v>
      </c>
    </row>
    <row r="9" spans="1:3" x14ac:dyDescent="0.3">
      <c r="A9">
        <v>4</v>
      </c>
      <c r="B9" t="str">
        <f>"00804477"</f>
        <v>00804477</v>
      </c>
      <c r="C9" t="s">
        <v>6</v>
      </c>
    </row>
    <row r="10" spans="1:3" x14ac:dyDescent="0.3">
      <c r="A10">
        <v>5</v>
      </c>
      <c r="B10" t="str">
        <f>"00451357"</f>
        <v>00451357</v>
      </c>
      <c r="C10" t="str">
        <f>"003"</f>
        <v>003</v>
      </c>
    </row>
    <row r="11" spans="1:3" x14ac:dyDescent="0.3">
      <c r="A11">
        <v>6</v>
      </c>
      <c r="B11" t="str">
        <f>"00984546"</f>
        <v>00984546</v>
      </c>
      <c r="C11" t="str">
        <f>"001"</f>
        <v>001</v>
      </c>
    </row>
    <row r="12" spans="1:3" x14ac:dyDescent="0.3">
      <c r="A12">
        <v>7</v>
      </c>
      <c r="B12" t="str">
        <f>"00807253"</f>
        <v>00807253</v>
      </c>
      <c r="C12" t="s">
        <v>7</v>
      </c>
    </row>
    <row r="13" spans="1:3" x14ac:dyDescent="0.3">
      <c r="A13">
        <v>8</v>
      </c>
      <c r="B13" t="str">
        <f>"00984583"</f>
        <v>00984583</v>
      </c>
      <c r="C13" t="str">
        <f>"003"</f>
        <v>003</v>
      </c>
    </row>
    <row r="14" spans="1:3" x14ac:dyDescent="0.3">
      <c r="A14">
        <v>9</v>
      </c>
      <c r="B14" t="str">
        <f>"00982521"</f>
        <v>00982521</v>
      </c>
      <c r="C14" t="s">
        <v>6</v>
      </c>
    </row>
    <row r="15" spans="1:3" x14ac:dyDescent="0.3">
      <c r="A15">
        <v>10</v>
      </c>
      <c r="B15" t="str">
        <f>"00657683"</f>
        <v>00657683</v>
      </c>
      <c r="C15" t="s">
        <v>7</v>
      </c>
    </row>
    <row r="16" spans="1:3" x14ac:dyDescent="0.3">
      <c r="A16">
        <v>11</v>
      </c>
      <c r="B16" t="str">
        <f>"00783637"</f>
        <v>00783637</v>
      </c>
      <c r="C16" t="s">
        <v>5</v>
      </c>
    </row>
    <row r="17" spans="1:3" x14ac:dyDescent="0.3">
      <c r="A17">
        <v>12</v>
      </c>
      <c r="B17" t="str">
        <f>"00981768"</f>
        <v>00981768</v>
      </c>
      <c r="C17" t="s">
        <v>5</v>
      </c>
    </row>
    <row r="18" spans="1:3" x14ac:dyDescent="0.3">
      <c r="A18">
        <v>13</v>
      </c>
      <c r="B18" t="str">
        <f>"201510000836"</f>
        <v>201510000836</v>
      </c>
      <c r="C18" t="str">
        <f>"003"</f>
        <v>003</v>
      </c>
    </row>
    <row r="19" spans="1:3" x14ac:dyDescent="0.3">
      <c r="A19">
        <v>14</v>
      </c>
      <c r="B19" t="str">
        <f>"00979425"</f>
        <v>00979425</v>
      </c>
      <c r="C19" t="s">
        <v>8</v>
      </c>
    </row>
    <row r="20" spans="1:3" x14ac:dyDescent="0.3">
      <c r="A20">
        <v>15</v>
      </c>
      <c r="B20" t="str">
        <f>"00975507"</f>
        <v>00975507</v>
      </c>
      <c r="C20" t="str">
        <f>"003"</f>
        <v>003</v>
      </c>
    </row>
    <row r="21" spans="1:3" x14ac:dyDescent="0.3">
      <c r="A21">
        <v>16</v>
      </c>
      <c r="B21" t="str">
        <f>"00977868"</f>
        <v>00977868</v>
      </c>
      <c r="C21" t="s">
        <v>6</v>
      </c>
    </row>
    <row r="22" spans="1:3" x14ac:dyDescent="0.3">
      <c r="A22">
        <v>17</v>
      </c>
      <c r="B22" t="str">
        <f>"00982124"</f>
        <v>00982124</v>
      </c>
      <c r="C22" t="s">
        <v>5</v>
      </c>
    </row>
    <row r="23" spans="1:3" x14ac:dyDescent="0.3">
      <c r="A23">
        <v>18</v>
      </c>
      <c r="B23" t="str">
        <f>"00734796"</f>
        <v>00734796</v>
      </c>
      <c r="C23" t="str">
        <f>"003"</f>
        <v>003</v>
      </c>
    </row>
    <row r="24" spans="1:3" x14ac:dyDescent="0.3">
      <c r="A24">
        <v>19</v>
      </c>
      <c r="B24" t="str">
        <f>"00433701"</f>
        <v>00433701</v>
      </c>
      <c r="C24" t="str">
        <f>"003"</f>
        <v>003</v>
      </c>
    </row>
    <row r="25" spans="1:3" x14ac:dyDescent="0.3">
      <c r="A25">
        <v>20</v>
      </c>
      <c r="B25" t="str">
        <f>"00442541"</f>
        <v>00442541</v>
      </c>
      <c r="C25" t="s">
        <v>5</v>
      </c>
    </row>
    <row r="26" spans="1:3" x14ac:dyDescent="0.3">
      <c r="A26">
        <v>21</v>
      </c>
      <c r="B26" t="str">
        <f>"00978855"</f>
        <v>00978855</v>
      </c>
      <c r="C26" t="str">
        <f>"003"</f>
        <v>003</v>
      </c>
    </row>
    <row r="27" spans="1:3" x14ac:dyDescent="0.3">
      <c r="A27">
        <v>22</v>
      </c>
      <c r="B27" t="str">
        <f>"00789523"</f>
        <v>00789523</v>
      </c>
      <c r="C27" t="str">
        <f>"003"</f>
        <v>003</v>
      </c>
    </row>
    <row r="28" spans="1:3" x14ac:dyDescent="0.3">
      <c r="A28">
        <v>23</v>
      </c>
      <c r="B28" t="str">
        <f>"00686136"</f>
        <v>00686136</v>
      </c>
      <c r="C28" t="s">
        <v>5</v>
      </c>
    </row>
    <row r="29" spans="1:3" x14ac:dyDescent="0.3">
      <c r="A29">
        <v>24</v>
      </c>
      <c r="B29" t="str">
        <f>"00981951"</f>
        <v>00981951</v>
      </c>
      <c r="C29" t="s">
        <v>5</v>
      </c>
    </row>
    <row r="30" spans="1:3" x14ac:dyDescent="0.3">
      <c r="A30">
        <v>25</v>
      </c>
      <c r="B30" t="str">
        <f>"00982186"</f>
        <v>00982186</v>
      </c>
      <c r="C30" t="str">
        <f>"003"</f>
        <v>003</v>
      </c>
    </row>
    <row r="31" spans="1:3" x14ac:dyDescent="0.3">
      <c r="A31">
        <v>26</v>
      </c>
      <c r="B31" t="str">
        <f>"00982368"</f>
        <v>00982368</v>
      </c>
      <c r="C31" t="s">
        <v>5</v>
      </c>
    </row>
    <row r="32" spans="1:3" x14ac:dyDescent="0.3">
      <c r="A32">
        <v>27</v>
      </c>
      <c r="B32" t="str">
        <f>"00817987"</f>
        <v>00817987</v>
      </c>
      <c r="C32" t="str">
        <f>"003"</f>
        <v>003</v>
      </c>
    </row>
    <row r="33" spans="1:3" x14ac:dyDescent="0.3">
      <c r="A33">
        <v>28</v>
      </c>
      <c r="B33" t="str">
        <f>"00982440"</f>
        <v>00982440</v>
      </c>
      <c r="C33" t="s">
        <v>5</v>
      </c>
    </row>
    <row r="34" spans="1:3" x14ac:dyDescent="0.3">
      <c r="A34">
        <v>29</v>
      </c>
      <c r="B34" t="str">
        <f>"00982491"</f>
        <v>00982491</v>
      </c>
      <c r="C34" t="s">
        <v>5</v>
      </c>
    </row>
    <row r="35" spans="1:3" x14ac:dyDescent="0.3">
      <c r="A35">
        <v>30</v>
      </c>
      <c r="B35" t="str">
        <f>"201511021022"</f>
        <v>201511021022</v>
      </c>
      <c r="C35" t="str">
        <f>"003"</f>
        <v>003</v>
      </c>
    </row>
    <row r="36" spans="1:3" x14ac:dyDescent="0.3">
      <c r="A36">
        <v>31</v>
      </c>
      <c r="B36" t="str">
        <f>"00389380"</f>
        <v>00389380</v>
      </c>
      <c r="C36" t="s">
        <v>6</v>
      </c>
    </row>
    <row r="37" spans="1:3" x14ac:dyDescent="0.3">
      <c r="A37">
        <v>32</v>
      </c>
      <c r="B37" t="str">
        <f>"00897370"</f>
        <v>00897370</v>
      </c>
      <c r="C37" t="s">
        <v>5</v>
      </c>
    </row>
    <row r="38" spans="1:3" x14ac:dyDescent="0.3">
      <c r="A38">
        <v>33</v>
      </c>
      <c r="B38" t="str">
        <f>"00227137"</f>
        <v>00227137</v>
      </c>
      <c r="C38" t="s">
        <v>6</v>
      </c>
    </row>
    <row r="39" spans="1:3" x14ac:dyDescent="0.3">
      <c r="A39">
        <v>34</v>
      </c>
      <c r="B39" t="str">
        <f>"00899226"</f>
        <v>00899226</v>
      </c>
      <c r="C39" t="s">
        <v>5</v>
      </c>
    </row>
    <row r="40" spans="1:3" x14ac:dyDescent="0.3">
      <c r="A40">
        <v>35</v>
      </c>
      <c r="B40" t="str">
        <f>"00821694"</f>
        <v>00821694</v>
      </c>
      <c r="C40" t="s">
        <v>9</v>
      </c>
    </row>
    <row r="41" spans="1:3" x14ac:dyDescent="0.3">
      <c r="A41">
        <v>36</v>
      </c>
      <c r="B41" t="str">
        <f>"00924918"</f>
        <v>00924918</v>
      </c>
      <c r="C41" t="s">
        <v>7</v>
      </c>
    </row>
    <row r="42" spans="1:3" x14ac:dyDescent="0.3">
      <c r="A42">
        <v>37</v>
      </c>
      <c r="B42" t="str">
        <f>"00877334"</f>
        <v>00877334</v>
      </c>
      <c r="C42" t="str">
        <f>"003"</f>
        <v>003</v>
      </c>
    </row>
    <row r="43" spans="1:3" x14ac:dyDescent="0.3">
      <c r="A43">
        <v>38</v>
      </c>
      <c r="B43" t="str">
        <f>"00765384"</f>
        <v>00765384</v>
      </c>
      <c r="C43" t="s">
        <v>9</v>
      </c>
    </row>
    <row r="44" spans="1:3" x14ac:dyDescent="0.3">
      <c r="A44">
        <v>39</v>
      </c>
      <c r="B44" t="str">
        <f>"00981713"</f>
        <v>00981713</v>
      </c>
      <c r="C44" t="s">
        <v>10</v>
      </c>
    </row>
    <row r="45" spans="1:3" x14ac:dyDescent="0.3">
      <c r="A45">
        <v>40</v>
      </c>
      <c r="B45" t="str">
        <f>"201410002970"</f>
        <v>201410002970</v>
      </c>
      <c r="C45" t="s">
        <v>8</v>
      </c>
    </row>
    <row r="46" spans="1:3" x14ac:dyDescent="0.3">
      <c r="A46">
        <v>41</v>
      </c>
      <c r="B46" t="str">
        <f>"00552949"</f>
        <v>00552949</v>
      </c>
      <c r="C46" t="str">
        <f>"003"</f>
        <v>003</v>
      </c>
    </row>
    <row r="47" spans="1:3" x14ac:dyDescent="0.3">
      <c r="A47">
        <v>42</v>
      </c>
      <c r="B47" t="str">
        <f>"00982038"</f>
        <v>00982038</v>
      </c>
      <c r="C47" t="s">
        <v>5</v>
      </c>
    </row>
    <row r="48" spans="1:3" x14ac:dyDescent="0.3">
      <c r="A48">
        <v>43</v>
      </c>
      <c r="B48" t="str">
        <f>"00084206"</f>
        <v>00084206</v>
      </c>
      <c r="C48" t="str">
        <f>"003"</f>
        <v>003</v>
      </c>
    </row>
    <row r="49" spans="1:3" x14ac:dyDescent="0.3">
      <c r="A49">
        <v>44</v>
      </c>
      <c r="B49" t="str">
        <f>"00664880"</f>
        <v>00664880</v>
      </c>
      <c r="C49" t="s">
        <v>10</v>
      </c>
    </row>
    <row r="50" spans="1:3" x14ac:dyDescent="0.3">
      <c r="A50">
        <v>45</v>
      </c>
      <c r="B50" t="str">
        <f>"00982268"</f>
        <v>00982268</v>
      </c>
      <c r="C50" t="str">
        <f>"003"</f>
        <v>003</v>
      </c>
    </row>
    <row r="51" spans="1:3" x14ac:dyDescent="0.3">
      <c r="A51">
        <v>46</v>
      </c>
      <c r="B51" t="str">
        <f>"00981476"</f>
        <v>00981476</v>
      </c>
      <c r="C51" t="str">
        <f>"003"</f>
        <v>003</v>
      </c>
    </row>
    <row r="52" spans="1:3" x14ac:dyDescent="0.3">
      <c r="A52">
        <v>47</v>
      </c>
      <c r="B52" t="str">
        <f>"201602000139"</f>
        <v>201602000139</v>
      </c>
      <c r="C52" t="s">
        <v>7</v>
      </c>
    </row>
    <row r="53" spans="1:3" x14ac:dyDescent="0.3">
      <c r="A53">
        <v>48</v>
      </c>
      <c r="B53" t="str">
        <f>"00647189"</f>
        <v>00647189</v>
      </c>
      <c r="C53" t="str">
        <f>"003"</f>
        <v>003</v>
      </c>
    </row>
    <row r="54" spans="1:3" x14ac:dyDescent="0.3">
      <c r="A54">
        <v>49</v>
      </c>
      <c r="B54" t="str">
        <f>"00471922"</f>
        <v>00471922</v>
      </c>
      <c r="C54" t="s">
        <v>11</v>
      </c>
    </row>
    <row r="55" spans="1:3" x14ac:dyDescent="0.3">
      <c r="A55">
        <v>50</v>
      </c>
      <c r="B55" t="str">
        <f>"00980117"</f>
        <v>00980117</v>
      </c>
      <c r="C55" t="s">
        <v>12</v>
      </c>
    </row>
    <row r="56" spans="1:3" x14ac:dyDescent="0.3">
      <c r="A56">
        <v>51</v>
      </c>
      <c r="B56" t="str">
        <f>"00781742"</f>
        <v>00781742</v>
      </c>
      <c r="C56" t="str">
        <f>"003"</f>
        <v>003</v>
      </c>
    </row>
    <row r="57" spans="1:3" x14ac:dyDescent="0.3">
      <c r="A57">
        <v>52</v>
      </c>
      <c r="B57" t="str">
        <f>"00982683"</f>
        <v>00982683</v>
      </c>
      <c r="C57" t="s">
        <v>10</v>
      </c>
    </row>
    <row r="58" spans="1:3" x14ac:dyDescent="0.3">
      <c r="A58">
        <v>53</v>
      </c>
      <c r="B58" t="str">
        <f>"00981057"</f>
        <v>00981057</v>
      </c>
      <c r="C58" t="str">
        <f>"003"</f>
        <v>003</v>
      </c>
    </row>
    <row r="59" spans="1:3" x14ac:dyDescent="0.3">
      <c r="A59">
        <v>54</v>
      </c>
      <c r="B59" t="str">
        <f>"00981204"</f>
        <v>00981204</v>
      </c>
      <c r="C59" t="str">
        <f>"003"</f>
        <v>003</v>
      </c>
    </row>
    <row r="60" spans="1:3" x14ac:dyDescent="0.3">
      <c r="A60">
        <v>55</v>
      </c>
      <c r="B60" t="str">
        <f>"00982154"</f>
        <v>00982154</v>
      </c>
      <c r="C60" t="s">
        <v>7</v>
      </c>
    </row>
    <row r="61" spans="1:3" x14ac:dyDescent="0.3">
      <c r="A61">
        <v>56</v>
      </c>
      <c r="B61" t="str">
        <f>"00982034"</f>
        <v>00982034</v>
      </c>
      <c r="C61" t="s">
        <v>5</v>
      </c>
    </row>
    <row r="62" spans="1:3" x14ac:dyDescent="0.3">
      <c r="A62">
        <v>57</v>
      </c>
      <c r="B62" t="str">
        <f>"00558715"</f>
        <v>00558715</v>
      </c>
      <c r="C62" t="str">
        <f>"003"</f>
        <v>003</v>
      </c>
    </row>
    <row r="63" spans="1:3" x14ac:dyDescent="0.3">
      <c r="A63">
        <v>58</v>
      </c>
      <c r="B63" t="str">
        <f>"00767822"</f>
        <v>00767822</v>
      </c>
      <c r="C63" t="str">
        <f>"003"</f>
        <v>003</v>
      </c>
    </row>
    <row r="64" spans="1:3" x14ac:dyDescent="0.3">
      <c r="A64">
        <v>59</v>
      </c>
      <c r="B64" t="str">
        <f>"00721926"</f>
        <v>00721926</v>
      </c>
      <c r="C64" t="str">
        <f>"003"</f>
        <v>003</v>
      </c>
    </row>
    <row r="65" spans="1:3" x14ac:dyDescent="0.3">
      <c r="A65">
        <v>60</v>
      </c>
      <c r="B65" t="str">
        <f>"00980889"</f>
        <v>00980889</v>
      </c>
      <c r="C65" t="s">
        <v>5</v>
      </c>
    </row>
    <row r="66" spans="1:3" x14ac:dyDescent="0.3">
      <c r="A66">
        <v>61</v>
      </c>
      <c r="B66" t="str">
        <f>"00798454"</f>
        <v>00798454</v>
      </c>
      <c r="C66" t="s">
        <v>5</v>
      </c>
    </row>
    <row r="67" spans="1:3" x14ac:dyDescent="0.3">
      <c r="A67">
        <v>62</v>
      </c>
      <c r="B67" t="str">
        <f>"00870768"</f>
        <v>00870768</v>
      </c>
      <c r="C67" t="str">
        <f>"004"</f>
        <v>004</v>
      </c>
    </row>
    <row r="68" spans="1:3" x14ac:dyDescent="0.3">
      <c r="A68">
        <v>63</v>
      </c>
      <c r="B68" t="str">
        <f>"00982153"</f>
        <v>00982153</v>
      </c>
      <c r="C68" t="s">
        <v>10</v>
      </c>
    </row>
    <row r="69" spans="1:3" x14ac:dyDescent="0.3">
      <c r="A69">
        <v>64</v>
      </c>
      <c r="B69" t="str">
        <f>"00967698"</f>
        <v>00967698</v>
      </c>
      <c r="C69" t="s">
        <v>6</v>
      </c>
    </row>
    <row r="70" spans="1:3" x14ac:dyDescent="0.3">
      <c r="A70">
        <v>65</v>
      </c>
      <c r="B70" t="str">
        <f>"201604002212"</f>
        <v>201604002212</v>
      </c>
      <c r="C70" t="str">
        <f>"003"</f>
        <v>003</v>
      </c>
    </row>
    <row r="71" spans="1:3" x14ac:dyDescent="0.3">
      <c r="A71">
        <v>66</v>
      </c>
      <c r="B71" t="str">
        <f>"00972496"</f>
        <v>00972496</v>
      </c>
      <c r="C71" t="str">
        <f>"003"</f>
        <v>003</v>
      </c>
    </row>
    <row r="72" spans="1:3" x14ac:dyDescent="0.3">
      <c r="A72">
        <v>67</v>
      </c>
      <c r="B72" t="str">
        <f>"00966320"</f>
        <v>00966320</v>
      </c>
      <c r="C72" t="str">
        <f>"003"</f>
        <v>003</v>
      </c>
    </row>
    <row r="73" spans="1:3" x14ac:dyDescent="0.3">
      <c r="A73">
        <v>68</v>
      </c>
      <c r="B73" t="str">
        <f>"00982292"</f>
        <v>00982292</v>
      </c>
      <c r="C73" t="s">
        <v>5</v>
      </c>
    </row>
    <row r="74" spans="1:3" x14ac:dyDescent="0.3">
      <c r="A74">
        <v>69</v>
      </c>
      <c r="B74" t="str">
        <f>"00981492"</f>
        <v>00981492</v>
      </c>
      <c r="C74" t="s">
        <v>5</v>
      </c>
    </row>
    <row r="75" spans="1:3" x14ac:dyDescent="0.3">
      <c r="A75">
        <v>70</v>
      </c>
      <c r="B75" t="str">
        <f>"00205405"</f>
        <v>00205405</v>
      </c>
      <c r="C75" t="str">
        <f>"003"</f>
        <v>003</v>
      </c>
    </row>
    <row r="76" spans="1:3" x14ac:dyDescent="0.3">
      <c r="A76">
        <v>71</v>
      </c>
      <c r="B76" t="str">
        <f>"00982104"</f>
        <v>00982104</v>
      </c>
      <c r="C76" t="s">
        <v>5</v>
      </c>
    </row>
    <row r="77" spans="1:3" x14ac:dyDescent="0.3">
      <c r="A77">
        <v>72</v>
      </c>
      <c r="B77" t="str">
        <f>"00982672"</f>
        <v>00982672</v>
      </c>
      <c r="C77" t="s">
        <v>5</v>
      </c>
    </row>
    <row r="78" spans="1:3" x14ac:dyDescent="0.3">
      <c r="A78">
        <v>73</v>
      </c>
      <c r="B78" t="str">
        <f>"00978873"</f>
        <v>00978873</v>
      </c>
      <c r="C78" t="s">
        <v>5</v>
      </c>
    </row>
    <row r="79" spans="1:3" x14ac:dyDescent="0.3">
      <c r="A79">
        <v>74</v>
      </c>
      <c r="B79" t="str">
        <f>"00790619"</f>
        <v>00790619</v>
      </c>
      <c r="C79" t="s">
        <v>5</v>
      </c>
    </row>
    <row r="80" spans="1:3" x14ac:dyDescent="0.3">
      <c r="A80">
        <v>75</v>
      </c>
      <c r="B80" t="str">
        <f>"00478866"</f>
        <v>00478866</v>
      </c>
      <c r="C80" t="s">
        <v>5</v>
      </c>
    </row>
    <row r="81" spans="1:3" x14ac:dyDescent="0.3">
      <c r="A81">
        <v>76</v>
      </c>
      <c r="B81" t="str">
        <f>"00982587"</f>
        <v>00982587</v>
      </c>
      <c r="C81" t="s">
        <v>5</v>
      </c>
    </row>
    <row r="82" spans="1:3" x14ac:dyDescent="0.3">
      <c r="A82">
        <v>77</v>
      </c>
      <c r="B82" t="str">
        <f>"00818370"</f>
        <v>00818370</v>
      </c>
      <c r="C82" t="s">
        <v>10</v>
      </c>
    </row>
    <row r="83" spans="1:3" x14ac:dyDescent="0.3">
      <c r="A83">
        <v>78</v>
      </c>
      <c r="B83" t="str">
        <f>"00816766"</f>
        <v>00816766</v>
      </c>
      <c r="C83" t="s">
        <v>5</v>
      </c>
    </row>
    <row r="84" spans="1:3" x14ac:dyDescent="0.3">
      <c r="A84">
        <v>79</v>
      </c>
      <c r="B84" t="str">
        <f>"00982688"</f>
        <v>00982688</v>
      </c>
      <c r="C84" t="s">
        <v>5</v>
      </c>
    </row>
    <row r="85" spans="1:3" x14ac:dyDescent="0.3">
      <c r="A85">
        <v>80</v>
      </c>
      <c r="B85" t="str">
        <f>"00982788"</f>
        <v>00982788</v>
      </c>
      <c r="C85" t="s">
        <v>13</v>
      </c>
    </row>
    <row r="86" spans="1:3" x14ac:dyDescent="0.3">
      <c r="A86">
        <v>81</v>
      </c>
      <c r="B86" t="str">
        <f>"00980558"</f>
        <v>00980558</v>
      </c>
      <c r="C86" t="s">
        <v>5</v>
      </c>
    </row>
    <row r="87" spans="1:3" x14ac:dyDescent="0.3">
      <c r="A87">
        <v>82</v>
      </c>
      <c r="B87" t="str">
        <f>"00976626"</f>
        <v>00976626</v>
      </c>
      <c r="C87" t="s">
        <v>5</v>
      </c>
    </row>
    <row r="88" spans="1:3" x14ac:dyDescent="0.3">
      <c r="A88">
        <v>83</v>
      </c>
      <c r="B88" t="str">
        <f>"00981317"</f>
        <v>00981317</v>
      </c>
      <c r="C88" t="str">
        <f>"003"</f>
        <v>003</v>
      </c>
    </row>
    <row r="89" spans="1:3" x14ac:dyDescent="0.3">
      <c r="A89">
        <v>84</v>
      </c>
      <c r="B89" t="str">
        <f>"00982989"</f>
        <v>00982989</v>
      </c>
      <c r="C89" t="s">
        <v>5</v>
      </c>
    </row>
    <row r="90" spans="1:3" x14ac:dyDescent="0.3">
      <c r="A90">
        <v>85</v>
      </c>
      <c r="B90" t="str">
        <f>"00273702"</f>
        <v>00273702</v>
      </c>
      <c r="C90" t="str">
        <f>"003"</f>
        <v>003</v>
      </c>
    </row>
    <row r="91" spans="1:3" x14ac:dyDescent="0.3">
      <c r="A91">
        <v>86</v>
      </c>
      <c r="B91" t="str">
        <f>"00407989"</f>
        <v>00407989</v>
      </c>
      <c r="C91" t="str">
        <f>"003"</f>
        <v>003</v>
      </c>
    </row>
    <row r="92" spans="1:3" x14ac:dyDescent="0.3">
      <c r="A92">
        <v>87</v>
      </c>
      <c r="B92" t="str">
        <f>"00925217"</f>
        <v>00925217</v>
      </c>
      <c r="C92" t="s">
        <v>5</v>
      </c>
    </row>
    <row r="93" spans="1:3" x14ac:dyDescent="0.3">
      <c r="A93">
        <v>88</v>
      </c>
      <c r="B93" t="str">
        <f>"00513114"</f>
        <v>00513114</v>
      </c>
      <c r="C93" t="s">
        <v>7</v>
      </c>
    </row>
    <row r="94" spans="1:3" x14ac:dyDescent="0.3">
      <c r="A94">
        <v>89</v>
      </c>
      <c r="B94" t="str">
        <f>"00099244"</f>
        <v>00099244</v>
      </c>
      <c r="C94" t="str">
        <f>"003"</f>
        <v>003</v>
      </c>
    </row>
    <row r="95" spans="1:3" x14ac:dyDescent="0.3">
      <c r="A95">
        <v>90</v>
      </c>
      <c r="B95" t="str">
        <f>"00847261"</f>
        <v>00847261</v>
      </c>
      <c r="C95" t="s">
        <v>6</v>
      </c>
    </row>
    <row r="96" spans="1:3" x14ac:dyDescent="0.3">
      <c r="A96">
        <v>91</v>
      </c>
      <c r="B96" t="str">
        <f>"00981249"</f>
        <v>00981249</v>
      </c>
      <c r="C96" t="str">
        <f>"003"</f>
        <v>003</v>
      </c>
    </row>
    <row r="97" spans="1:3" x14ac:dyDescent="0.3">
      <c r="A97">
        <v>92</v>
      </c>
      <c r="B97" t="str">
        <f>"00440565"</f>
        <v>00440565</v>
      </c>
      <c r="C97" t="str">
        <f>"003"</f>
        <v>003</v>
      </c>
    </row>
    <row r="98" spans="1:3" x14ac:dyDescent="0.3">
      <c r="A98">
        <v>93</v>
      </c>
      <c r="B98" t="str">
        <f>"00261231"</f>
        <v>00261231</v>
      </c>
      <c r="C98" t="s">
        <v>5</v>
      </c>
    </row>
    <row r="99" spans="1:3" x14ac:dyDescent="0.3">
      <c r="A99">
        <v>94</v>
      </c>
      <c r="B99" t="str">
        <f>"00441695"</f>
        <v>00441695</v>
      </c>
      <c r="C99" t="s">
        <v>5</v>
      </c>
    </row>
    <row r="100" spans="1:3" x14ac:dyDescent="0.3">
      <c r="A100">
        <v>95</v>
      </c>
      <c r="B100" t="str">
        <f>"00979900"</f>
        <v>00979900</v>
      </c>
      <c r="C100" t="str">
        <f>"003"</f>
        <v>003</v>
      </c>
    </row>
    <row r="101" spans="1:3" x14ac:dyDescent="0.3">
      <c r="A101">
        <v>96</v>
      </c>
      <c r="B101" t="str">
        <f>"00982375"</f>
        <v>00982375</v>
      </c>
      <c r="C101" t="str">
        <f>"003"</f>
        <v>003</v>
      </c>
    </row>
    <row r="102" spans="1:3" x14ac:dyDescent="0.3">
      <c r="A102">
        <v>97</v>
      </c>
      <c r="B102" t="str">
        <f>"00846723"</f>
        <v>00846723</v>
      </c>
      <c r="C102" t="s">
        <v>5</v>
      </c>
    </row>
    <row r="103" spans="1:3" x14ac:dyDescent="0.3">
      <c r="A103">
        <v>98</v>
      </c>
      <c r="B103" t="str">
        <f>"00982543"</f>
        <v>00982543</v>
      </c>
      <c r="C103" t="s">
        <v>5</v>
      </c>
    </row>
    <row r="104" spans="1:3" x14ac:dyDescent="0.3">
      <c r="A104">
        <v>99</v>
      </c>
      <c r="B104" t="str">
        <f>"00655558"</f>
        <v>00655558</v>
      </c>
      <c r="C104" t="s">
        <v>10</v>
      </c>
    </row>
    <row r="105" spans="1:3" x14ac:dyDescent="0.3">
      <c r="A105">
        <v>100</v>
      </c>
      <c r="B105" t="str">
        <f>"201411001217"</f>
        <v>201411001217</v>
      </c>
      <c r="C105" t="s">
        <v>5</v>
      </c>
    </row>
    <row r="106" spans="1:3" x14ac:dyDescent="0.3">
      <c r="A106">
        <v>101</v>
      </c>
      <c r="B106" t="str">
        <f>"00935338"</f>
        <v>00935338</v>
      </c>
      <c r="C106" t="s">
        <v>5</v>
      </c>
    </row>
    <row r="107" spans="1:3" x14ac:dyDescent="0.3">
      <c r="A107">
        <v>102</v>
      </c>
      <c r="B107" t="str">
        <f>"00277079"</f>
        <v>00277079</v>
      </c>
      <c r="C107" t="str">
        <f>"003"</f>
        <v>003</v>
      </c>
    </row>
    <row r="108" spans="1:3" x14ac:dyDescent="0.3">
      <c r="A108">
        <v>103</v>
      </c>
      <c r="B108" t="str">
        <f>"00983032"</f>
        <v>00983032</v>
      </c>
      <c r="C108" t="s">
        <v>5</v>
      </c>
    </row>
    <row r="109" spans="1:3" x14ac:dyDescent="0.3">
      <c r="A109">
        <v>104</v>
      </c>
      <c r="B109" t="str">
        <f>"00548005"</f>
        <v>00548005</v>
      </c>
      <c r="C109" t="str">
        <f>"003"</f>
        <v>003</v>
      </c>
    </row>
    <row r="110" spans="1:3" x14ac:dyDescent="0.3">
      <c r="A110">
        <v>105</v>
      </c>
      <c r="B110" t="str">
        <f>"00023114"</f>
        <v>00023114</v>
      </c>
      <c r="C110" t="str">
        <f>"003"</f>
        <v>003</v>
      </c>
    </row>
    <row r="111" spans="1:3" x14ac:dyDescent="0.3">
      <c r="A111">
        <v>106</v>
      </c>
      <c r="B111" t="str">
        <f>"00478516"</f>
        <v>00478516</v>
      </c>
      <c r="C111" t="s">
        <v>11</v>
      </c>
    </row>
    <row r="112" spans="1:3" x14ac:dyDescent="0.3">
      <c r="A112">
        <v>107</v>
      </c>
      <c r="B112" t="str">
        <f>"00664634"</f>
        <v>00664634</v>
      </c>
      <c r="C112" t="str">
        <f>"001"</f>
        <v>001</v>
      </c>
    </row>
    <row r="113" spans="1:3" x14ac:dyDescent="0.3">
      <c r="A113">
        <v>108</v>
      </c>
      <c r="B113" t="str">
        <f>"00401681"</f>
        <v>00401681</v>
      </c>
      <c r="C113" t="s">
        <v>5</v>
      </c>
    </row>
    <row r="114" spans="1:3" x14ac:dyDescent="0.3">
      <c r="A114">
        <v>109</v>
      </c>
      <c r="B114" t="str">
        <f>"00183473"</f>
        <v>00183473</v>
      </c>
      <c r="C114" t="s">
        <v>10</v>
      </c>
    </row>
    <row r="115" spans="1:3" x14ac:dyDescent="0.3">
      <c r="A115">
        <v>110</v>
      </c>
      <c r="B115" t="str">
        <f>"00270872"</f>
        <v>00270872</v>
      </c>
      <c r="C115" t="s">
        <v>5</v>
      </c>
    </row>
    <row r="116" spans="1:3" x14ac:dyDescent="0.3">
      <c r="A116">
        <v>111</v>
      </c>
      <c r="B116" t="str">
        <f>"00137997"</f>
        <v>00137997</v>
      </c>
      <c r="C116" t="str">
        <f>"003"</f>
        <v>003</v>
      </c>
    </row>
    <row r="117" spans="1:3" x14ac:dyDescent="0.3">
      <c r="A117">
        <v>112</v>
      </c>
      <c r="B117" t="str">
        <f>"201511022981"</f>
        <v>201511022981</v>
      </c>
      <c r="C117" t="str">
        <f>"003"</f>
        <v>003</v>
      </c>
    </row>
    <row r="118" spans="1:3" x14ac:dyDescent="0.3">
      <c r="A118">
        <v>113</v>
      </c>
      <c r="B118" t="str">
        <f>"00789240"</f>
        <v>00789240</v>
      </c>
      <c r="C118" t="str">
        <f>"003"</f>
        <v>003</v>
      </c>
    </row>
    <row r="119" spans="1:3" x14ac:dyDescent="0.3">
      <c r="A119">
        <v>114</v>
      </c>
      <c r="B119" t="str">
        <f>"00982202"</f>
        <v>00982202</v>
      </c>
      <c r="C119" t="s">
        <v>6</v>
      </c>
    </row>
    <row r="120" spans="1:3" x14ac:dyDescent="0.3">
      <c r="A120">
        <v>115</v>
      </c>
      <c r="B120" t="str">
        <f>"00982324"</f>
        <v>00982324</v>
      </c>
      <c r="C120" t="s">
        <v>7</v>
      </c>
    </row>
    <row r="121" spans="1:3" x14ac:dyDescent="0.3">
      <c r="A121">
        <v>116</v>
      </c>
      <c r="B121" t="str">
        <f>"00982374"</f>
        <v>00982374</v>
      </c>
      <c r="C121" t="s">
        <v>5</v>
      </c>
    </row>
    <row r="122" spans="1:3" x14ac:dyDescent="0.3">
      <c r="A122">
        <v>117</v>
      </c>
      <c r="B122" t="str">
        <f>"00759928"</f>
        <v>00759928</v>
      </c>
      <c r="C122" t="s">
        <v>5</v>
      </c>
    </row>
    <row r="123" spans="1:3" x14ac:dyDescent="0.3">
      <c r="A123">
        <v>118</v>
      </c>
      <c r="B123" t="str">
        <f>"00442460"</f>
        <v>00442460</v>
      </c>
      <c r="C123" t="s">
        <v>5</v>
      </c>
    </row>
    <row r="124" spans="1:3" x14ac:dyDescent="0.3">
      <c r="A124">
        <v>119</v>
      </c>
      <c r="B124" t="str">
        <f>"00982128"</f>
        <v>00982128</v>
      </c>
      <c r="C124" t="s">
        <v>6</v>
      </c>
    </row>
    <row r="125" spans="1:3" x14ac:dyDescent="0.3">
      <c r="A125">
        <v>120</v>
      </c>
      <c r="B125" t="str">
        <f>"00965841"</f>
        <v>00965841</v>
      </c>
      <c r="C125" t="s">
        <v>5</v>
      </c>
    </row>
    <row r="126" spans="1:3" x14ac:dyDescent="0.3">
      <c r="A126">
        <v>121</v>
      </c>
      <c r="B126" t="str">
        <f>"00152383"</f>
        <v>00152383</v>
      </c>
      <c r="C126" t="str">
        <f>"003"</f>
        <v>003</v>
      </c>
    </row>
    <row r="127" spans="1:3" x14ac:dyDescent="0.3">
      <c r="A127">
        <v>122</v>
      </c>
      <c r="B127" t="str">
        <f>"201511020826"</f>
        <v>201511020826</v>
      </c>
      <c r="C127" t="str">
        <f>"004"</f>
        <v>004</v>
      </c>
    </row>
    <row r="128" spans="1:3" x14ac:dyDescent="0.3">
      <c r="A128">
        <v>123</v>
      </c>
      <c r="B128" t="str">
        <f>"00982151"</f>
        <v>00982151</v>
      </c>
      <c r="C128" t="str">
        <f>"003"</f>
        <v>003</v>
      </c>
    </row>
    <row r="129" spans="1:3" x14ac:dyDescent="0.3">
      <c r="A129">
        <v>124</v>
      </c>
      <c r="B129" t="str">
        <f>"00493105"</f>
        <v>00493105</v>
      </c>
      <c r="C129" t="str">
        <f>"003"</f>
        <v>003</v>
      </c>
    </row>
    <row r="130" spans="1:3" x14ac:dyDescent="0.3">
      <c r="A130">
        <v>125</v>
      </c>
      <c r="B130" t="str">
        <f>"00982662"</f>
        <v>00982662</v>
      </c>
      <c r="C130" t="s">
        <v>5</v>
      </c>
    </row>
    <row r="131" spans="1:3" x14ac:dyDescent="0.3">
      <c r="A131">
        <v>126</v>
      </c>
      <c r="B131" t="str">
        <f>"00905377"</f>
        <v>00905377</v>
      </c>
      <c r="C131" t="s">
        <v>11</v>
      </c>
    </row>
    <row r="132" spans="1:3" x14ac:dyDescent="0.3">
      <c r="A132">
        <v>127</v>
      </c>
      <c r="B132" t="str">
        <f>"00721427"</f>
        <v>00721427</v>
      </c>
      <c r="C132" t="s">
        <v>5</v>
      </c>
    </row>
    <row r="133" spans="1:3" x14ac:dyDescent="0.3">
      <c r="A133">
        <v>128</v>
      </c>
      <c r="B133" t="str">
        <f>"00979221"</f>
        <v>00979221</v>
      </c>
      <c r="C133" t="s">
        <v>5</v>
      </c>
    </row>
    <row r="134" spans="1:3" x14ac:dyDescent="0.3">
      <c r="A134">
        <v>129</v>
      </c>
      <c r="B134" t="str">
        <f>"00973563"</f>
        <v>00973563</v>
      </c>
      <c r="C134" t="str">
        <f>"003"</f>
        <v>003</v>
      </c>
    </row>
    <row r="135" spans="1:3" x14ac:dyDescent="0.3">
      <c r="A135">
        <v>130</v>
      </c>
      <c r="B135" t="str">
        <f>"00979657"</f>
        <v>00979657</v>
      </c>
      <c r="C135" t="s">
        <v>9</v>
      </c>
    </row>
    <row r="136" spans="1:3" x14ac:dyDescent="0.3">
      <c r="A136">
        <v>131</v>
      </c>
      <c r="B136" t="str">
        <f>"00972415"</f>
        <v>00972415</v>
      </c>
      <c r="C136" t="str">
        <f>"003"</f>
        <v>003</v>
      </c>
    </row>
    <row r="137" spans="1:3" x14ac:dyDescent="0.3">
      <c r="A137">
        <v>132</v>
      </c>
      <c r="B137" t="str">
        <f>"00920936"</f>
        <v>00920936</v>
      </c>
      <c r="C137" t="str">
        <f>"003"</f>
        <v>003</v>
      </c>
    </row>
    <row r="138" spans="1:3" x14ac:dyDescent="0.3">
      <c r="A138">
        <v>133</v>
      </c>
      <c r="B138" t="str">
        <f>"00981050"</f>
        <v>00981050</v>
      </c>
      <c r="C138" t="str">
        <f>"001"</f>
        <v>001</v>
      </c>
    </row>
    <row r="139" spans="1:3" x14ac:dyDescent="0.3">
      <c r="A139">
        <v>134</v>
      </c>
      <c r="B139" t="str">
        <f>"00502119"</f>
        <v>00502119</v>
      </c>
      <c r="C139" t="str">
        <f>"003"</f>
        <v>003</v>
      </c>
    </row>
    <row r="140" spans="1:3" x14ac:dyDescent="0.3">
      <c r="A140">
        <v>135</v>
      </c>
      <c r="B140" t="str">
        <f>"201511030921"</f>
        <v>201511030921</v>
      </c>
      <c r="C140" t="s">
        <v>5</v>
      </c>
    </row>
    <row r="141" spans="1:3" x14ac:dyDescent="0.3">
      <c r="A141">
        <v>136</v>
      </c>
      <c r="B141" t="str">
        <f>"00816840"</f>
        <v>00816840</v>
      </c>
      <c r="C141" t="s">
        <v>5</v>
      </c>
    </row>
    <row r="142" spans="1:3" x14ac:dyDescent="0.3">
      <c r="A142">
        <v>137</v>
      </c>
      <c r="B142" t="str">
        <f>"00983751"</f>
        <v>00983751</v>
      </c>
      <c r="C142" t="str">
        <f>"003"</f>
        <v>003</v>
      </c>
    </row>
    <row r="143" spans="1:3" x14ac:dyDescent="0.3">
      <c r="A143">
        <v>138</v>
      </c>
      <c r="B143" t="str">
        <f>"00983678"</f>
        <v>00983678</v>
      </c>
      <c r="C143" t="s">
        <v>5</v>
      </c>
    </row>
    <row r="144" spans="1:3" x14ac:dyDescent="0.3">
      <c r="A144">
        <v>139</v>
      </c>
      <c r="B144" t="str">
        <f>"00551186"</f>
        <v>00551186</v>
      </c>
      <c r="C144" t="str">
        <f>"003"</f>
        <v>003</v>
      </c>
    </row>
    <row r="145" spans="1:3" x14ac:dyDescent="0.3">
      <c r="A145">
        <v>140</v>
      </c>
      <c r="B145" t="str">
        <f>"00203575"</f>
        <v>00203575</v>
      </c>
      <c r="C145" t="str">
        <f>"003"</f>
        <v>003</v>
      </c>
    </row>
    <row r="146" spans="1:3" x14ac:dyDescent="0.3">
      <c r="A146">
        <v>141</v>
      </c>
      <c r="B146" t="str">
        <f>"00902589"</f>
        <v>00902589</v>
      </c>
      <c r="C146" t="s">
        <v>5</v>
      </c>
    </row>
    <row r="147" spans="1:3" x14ac:dyDescent="0.3">
      <c r="A147">
        <v>142</v>
      </c>
      <c r="B147" t="str">
        <f>"00983332"</f>
        <v>00983332</v>
      </c>
      <c r="C147" t="s">
        <v>5</v>
      </c>
    </row>
    <row r="148" spans="1:3" x14ac:dyDescent="0.3">
      <c r="A148">
        <v>143</v>
      </c>
      <c r="B148" t="str">
        <f>"00843424"</f>
        <v>00843424</v>
      </c>
      <c r="C148" t="s">
        <v>7</v>
      </c>
    </row>
    <row r="149" spans="1:3" x14ac:dyDescent="0.3">
      <c r="A149">
        <v>144</v>
      </c>
      <c r="B149" t="str">
        <f>"00440317"</f>
        <v>00440317</v>
      </c>
      <c r="C149" t="str">
        <f>"003"</f>
        <v>003</v>
      </c>
    </row>
    <row r="150" spans="1:3" x14ac:dyDescent="0.3">
      <c r="A150">
        <v>145</v>
      </c>
      <c r="B150" t="str">
        <f>"00105182"</f>
        <v>00105182</v>
      </c>
      <c r="C150" t="s">
        <v>11</v>
      </c>
    </row>
    <row r="151" spans="1:3" x14ac:dyDescent="0.3">
      <c r="A151">
        <v>146</v>
      </c>
      <c r="B151" t="str">
        <f>"00462187"</f>
        <v>00462187</v>
      </c>
      <c r="C151" t="s">
        <v>5</v>
      </c>
    </row>
    <row r="152" spans="1:3" x14ac:dyDescent="0.3">
      <c r="A152">
        <v>147</v>
      </c>
      <c r="B152" t="str">
        <f>"00982579"</f>
        <v>00982579</v>
      </c>
      <c r="C152" t="str">
        <f>"003"</f>
        <v>003</v>
      </c>
    </row>
    <row r="153" spans="1:3" x14ac:dyDescent="0.3">
      <c r="A153">
        <v>148</v>
      </c>
      <c r="B153" t="str">
        <f>"00019395"</f>
        <v>00019395</v>
      </c>
      <c r="C153" t="str">
        <f>"003"</f>
        <v>003</v>
      </c>
    </row>
    <row r="154" spans="1:3" x14ac:dyDescent="0.3">
      <c r="A154">
        <v>149</v>
      </c>
      <c r="B154" t="str">
        <f>"00794743"</f>
        <v>00794743</v>
      </c>
      <c r="C154" t="str">
        <f>"003"</f>
        <v>003</v>
      </c>
    </row>
    <row r="155" spans="1:3" x14ac:dyDescent="0.3">
      <c r="A155">
        <v>150</v>
      </c>
      <c r="B155" t="str">
        <f>"201406008582"</f>
        <v>201406008582</v>
      </c>
      <c r="C155" t="s">
        <v>5</v>
      </c>
    </row>
    <row r="156" spans="1:3" x14ac:dyDescent="0.3">
      <c r="A156">
        <v>151</v>
      </c>
      <c r="B156" t="str">
        <f>"00929193"</f>
        <v>00929193</v>
      </c>
      <c r="C156" t="str">
        <f>"003"</f>
        <v>003</v>
      </c>
    </row>
    <row r="157" spans="1:3" x14ac:dyDescent="0.3">
      <c r="A157">
        <v>152</v>
      </c>
      <c r="B157" t="str">
        <f>"00764578"</f>
        <v>00764578</v>
      </c>
      <c r="C157" t="s">
        <v>5</v>
      </c>
    </row>
    <row r="158" spans="1:3" x14ac:dyDescent="0.3">
      <c r="A158">
        <v>153</v>
      </c>
      <c r="B158" t="str">
        <f>"00840787"</f>
        <v>00840787</v>
      </c>
      <c r="C158" t="s">
        <v>11</v>
      </c>
    </row>
    <row r="159" spans="1:3" x14ac:dyDescent="0.3">
      <c r="A159">
        <v>154</v>
      </c>
      <c r="B159" t="str">
        <f>"00975130"</f>
        <v>00975130</v>
      </c>
      <c r="C159" t="str">
        <f>"003"</f>
        <v>003</v>
      </c>
    </row>
    <row r="160" spans="1:3" x14ac:dyDescent="0.3">
      <c r="A160">
        <v>155</v>
      </c>
      <c r="B160" t="str">
        <f>"201007000027"</f>
        <v>201007000027</v>
      </c>
      <c r="C160" t="s">
        <v>11</v>
      </c>
    </row>
    <row r="161" spans="1:3" x14ac:dyDescent="0.3">
      <c r="A161">
        <v>156</v>
      </c>
      <c r="B161" t="str">
        <f>"00143011"</f>
        <v>00143011</v>
      </c>
      <c r="C161" t="s">
        <v>7</v>
      </c>
    </row>
    <row r="162" spans="1:3" x14ac:dyDescent="0.3">
      <c r="A162">
        <v>157</v>
      </c>
      <c r="B162" t="str">
        <f>"00978786"</f>
        <v>00978786</v>
      </c>
      <c r="C162" t="s">
        <v>10</v>
      </c>
    </row>
    <row r="163" spans="1:3" x14ac:dyDescent="0.3">
      <c r="A163">
        <v>158</v>
      </c>
      <c r="B163" t="str">
        <f>"00758869"</f>
        <v>00758869</v>
      </c>
      <c r="C163" t="str">
        <f>"004"</f>
        <v>004</v>
      </c>
    </row>
    <row r="164" spans="1:3" x14ac:dyDescent="0.3">
      <c r="A164">
        <v>159</v>
      </c>
      <c r="B164" t="str">
        <f>"00149821"</f>
        <v>00149821</v>
      </c>
      <c r="C164" t="str">
        <f>"003"</f>
        <v>003</v>
      </c>
    </row>
    <row r="165" spans="1:3" x14ac:dyDescent="0.3">
      <c r="A165">
        <v>160</v>
      </c>
      <c r="B165" t="str">
        <f>"00905113"</f>
        <v>00905113</v>
      </c>
      <c r="C165" t="s">
        <v>5</v>
      </c>
    </row>
    <row r="166" spans="1:3" x14ac:dyDescent="0.3">
      <c r="A166">
        <v>161</v>
      </c>
      <c r="B166" t="str">
        <f>"00973786"</f>
        <v>00973786</v>
      </c>
      <c r="C166" t="str">
        <f>"003"</f>
        <v>003</v>
      </c>
    </row>
    <row r="167" spans="1:3" x14ac:dyDescent="0.3">
      <c r="A167">
        <v>162</v>
      </c>
      <c r="B167" t="str">
        <f>"00968300"</f>
        <v>00968300</v>
      </c>
      <c r="C167" t="s">
        <v>6</v>
      </c>
    </row>
    <row r="168" spans="1:3" x14ac:dyDescent="0.3">
      <c r="A168">
        <v>163</v>
      </c>
      <c r="B168" t="str">
        <f>"00981380"</f>
        <v>00981380</v>
      </c>
      <c r="C168" t="str">
        <f>"003"</f>
        <v>003</v>
      </c>
    </row>
    <row r="169" spans="1:3" x14ac:dyDescent="0.3">
      <c r="A169">
        <v>164</v>
      </c>
      <c r="B169" t="str">
        <f>"00308301"</f>
        <v>00308301</v>
      </c>
      <c r="C169" t="str">
        <f>"003"</f>
        <v>003</v>
      </c>
    </row>
    <row r="170" spans="1:3" x14ac:dyDescent="0.3">
      <c r="A170">
        <v>165</v>
      </c>
      <c r="B170" t="str">
        <f>"00911359"</f>
        <v>00911359</v>
      </c>
      <c r="C170" t="str">
        <f>"003"</f>
        <v>003</v>
      </c>
    </row>
    <row r="171" spans="1:3" x14ac:dyDescent="0.3">
      <c r="A171">
        <v>166</v>
      </c>
      <c r="B171" t="str">
        <f>"00715434"</f>
        <v>00715434</v>
      </c>
      <c r="C171" t="s">
        <v>7</v>
      </c>
    </row>
    <row r="172" spans="1:3" x14ac:dyDescent="0.3">
      <c r="A172">
        <v>167</v>
      </c>
      <c r="B172" t="str">
        <f>"00972817"</f>
        <v>00972817</v>
      </c>
      <c r="C172" t="str">
        <f>"003"</f>
        <v>003</v>
      </c>
    </row>
    <row r="173" spans="1:3" x14ac:dyDescent="0.3">
      <c r="A173">
        <v>168</v>
      </c>
      <c r="B173" t="str">
        <f>"00979233"</f>
        <v>00979233</v>
      </c>
      <c r="C173" t="str">
        <f>"003"</f>
        <v>003</v>
      </c>
    </row>
    <row r="174" spans="1:3" x14ac:dyDescent="0.3">
      <c r="A174">
        <v>169</v>
      </c>
      <c r="B174" t="str">
        <f>"00449119"</f>
        <v>00449119</v>
      </c>
      <c r="C174" t="s">
        <v>5</v>
      </c>
    </row>
    <row r="175" spans="1:3" x14ac:dyDescent="0.3">
      <c r="A175">
        <v>170</v>
      </c>
      <c r="B175" t="str">
        <f>"00429588"</f>
        <v>00429588</v>
      </c>
      <c r="C175" t="str">
        <f>"003"</f>
        <v>003</v>
      </c>
    </row>
    <row r="176" spans="1:3" x14ac:dyDescent="0.3">
      <c r="A176">
        <v>171</v>
      </c>
      <c r="B176" t="str">
        <f>"00817668"</f>
        <v>00817668</v>
      </c>
      <c r="C176" t="str">
        <f>"003"</f>
        <v>003</v>
      </c>
    </row>
    <row r="177" spans="1:3" x14ac:dyDescent="0.3">
      <c r="A177">
        <v>172</v>
      </c>
      <c r="B177" t="str">
        <f>"00983661"</f>
        <v>00983661</v>
      </c>
      <c r="C177" t="s">
        <v>6</v>
      </c>
    </row>
    <row r="178" spans="1:3" x14ac:dyDescent="0.3">
      <c r="A178">
        <v>173</v>
      </c>
      <c r="B178" t="str">
        <f>"00978995"</f>
        <v>00978995</v>
      </c>
      <c r="C178" t="s">
        <v>7</v>
      </c>
    </row>
    <row r="179" spans="1:3" x14ac:dyDescent="0.3">
      <c r="A179">
        <v>174</v>
      </c>
      <c r="B179" t="str">
        <f>"00922524"</f>
        <v>00922524</v>
      </c>
      <c r="C179" t="s">
        <v>14</v>
      </c>
    </row>
    <row r="180" spans="1:3" x14ac:dyDescent="0.3">
      <c r="A180">
        <v>175</v>
      </c>
      <c r="B180" t="str">
        <f>"00815493"</f>
        <v>00815493</v>
      </c>
      <c r="C180" t="s">
        <v>5</v>
      </c>
    </row>
    <row r="181" spans="1:3" x14ac:dyDescent="0.3">
      <c r="A181">
        <v>176</v>
      </c>
      <c r="B181" t="str">
        <f>"00983736"</f>
        <v>00983736</v>
      </c>
      <c r="C181" t="str">
        <f>"003"</f>
        <v>003</v>
      </c>
    </row>
    <row r="182" spans="1:3" x14ac:dyDescent="0.3">
      <c r="A182">
        <v>177</v>
      </c>
      <c r="B182" t="str">
        <f>"00916497"</f>
        <v>00916497</v>
      </c>
      <c r="C182" t="str">
        <f>"003"</f>
        <v>003</v>
      </c>
    </row>
    <row r="183" spans="1:3" x14ac:dyDescent="0.3">
      <c r="A183">
        <v>178</v>
      </c>
      <c r="B183" t="str">
        <f>"00979019"</f>
        <v>00979019</v>
      </c>
      <c r="C183" t="str">
        <f>"004"</f>
        <v>004</v>
      </c>
    </row>
    <row r="184" spans="1:3" x14ac:dyDescent="0.3">
      <c r="A184">
        <v>179</v>
      </c>
      <c r="B184" t="str">
        <f>"00909393"</f>
        <v>00909393</v>
      </c>
      <c r="C184" t="s">
        <v>5</v>
      </c>
    </row>
    <row r="185" spans="1:3" x14ac:dyDescent="0.3">
      <c r="A185">
        <v>180</v>
      </c>
      <c r="B185" t="str">
        <f>"00982454"</f>
        <v>00982454</v>
      </c>
      <c r="C185" t="s">
        <v>7</v>
      </c>
    </row>
    <row r="186" spans="1:3" x14ac:dyDescent="0.3">
      <c r="A186">
        <v>181</v>
      </c>
      <c r="B186" t="str">
        <f>"00983997"</f>
        <v>00983997</v>
      </c>
      <c r="C186" t="str">
        <f>"003"</f>
        <v>003</v>
      </c>
    </row>
    <row r="187" spans="1:3" x14ac:dyDescent="0.3">
      <c r="A187">
        <v>182</v>
      </c>
      <c r="B187" t="str">
        <f>"00550024"</f>
        <v>00550024</v>
      </c>
      <c r="C187" t="s">
        <v>5</v>
      </c>
    </row>
    <row r="188" spans="1:3" x14ac:dyDescent="0.3">
      <c r="A188">
        <v>183</v>
      </c>
      <c r="B188" t="str">
        <f>"00982957"</f>
        <v>00982957</v>
      </c>
      <c r="C188" t="s">
        <v>15</v>
      </c>
    </row>
    <row r="189" spans="1:3" x14ac:dyDescent="0.3">
      <c r="A189">
        <v>184</v>
      </c>
      <c r="B189" t="str">
        <f>"00142831"</f>
        <v>00142831</v>
      </c>
      <c r="C189" t="s">
        <v>5</v>
      </c>
    </row>
    <row r="190" spans="1:3" x14ac:dyDescent="0.3">
      <c r="A190">
        <v>185</v>
      </c>
      <c r="B190" t="str">
        <f>"00449384"</f>
        <v>00449384</v>
      </c>
      <c r="C190" t="str">
        <f>"003"</f>
        <v>003</v>
      </c>
    </row>
    <row r="191" spans="1:3" x14ac:dyDescent="0.3">
      <c r="A191">
        <v>186</v>
      </c>
      <c r="B191" t="str">
        <f>"00756582"</f>
        <v>00756582</v>
      </c>
      <c r="C191" t="s">
        <v>11</v>
      </c>
    </row>
    <row r="192" spans="1:3" x14ac:dyDescent="0.3">
      <c r="A192">
        <v>187</v>
      </c>
      <c r="B192" t="str">
        <f>"00796954"</f>
        <v>00796954</v>
      </c>
      <c r="C192" t="s">
        <v>5</v>
      </c>
    </row>
    <row r="193" spans="1:3" x14ac:dyDescent="0.3">
      <c r="A193">
        <v>188</v>
      </c>
      <c r="B193" t="str">
        <f>"00897931"</f>
        <v>00897931</v>
      </c>
      <c r="C193" t="str">
        <f>"003"</f>
        <v>003</v>
      </c>
    </row>
    <row r="194" spans="1:3" x14ac:dyDescent="0.3">
      <c r="A194">
        <v>189</v>
      </c>
      <c r="B194" t="str">
        <f>"00817571"</f>
        <v>00817571</v>
      </c>
      <c r="C194" t="s">
        <v>5</v>
      </c>
    </row>
    <row r="195" spans="1:3" x14ac:dyDescent="0.3">
      <c r="A195">
        <v>190</v>
      </c>
      <c r="B195" t="str">
        <f>"00981178"</f>
        <v>00981178</v>
      </c>
      <c r="C195" t="str">
        <f>"003"</f>
        <v>003</v>
      </c>
    </row>
    <row r="196" spans="1:3" x14ac:dyDescent="0.3">
      <c r="A196">
        <v>191</v>
      </c>
      <c r="B196" t="str">
        <f>"00657110"</f>
        <v>00657110</v>
      </c>
      <c r="C196" t="str">
        <f>"003"</f>
        <v>003</v>
      </c>
    </row>
    <row r="197" spans="1:3" x14ac:dyDescent="0.3">
      <c r="A197">
        <v>192</v>
      </c>
      <c r="B197" t="str">
        <f>"00749721"</f>
        <v>00749721</v>
      </c>
      <c r="C197" t="str">
        <f>"003"</f>
        <v>003</v>
      </c>
    </row>
    <row r="198" spans="1:3" x14ac:dyDescent="0.3">
      <c r="A198">
        <v>193</v>
      </c>
      <c r="B198" t="str">
        <f>"201511039955"</f>
        <v>201511039955</v>
      </c>
      <c r="C198" t="s">
        <v>10</v>
      </c>
    </row>
    <row r="199" spans="1:3" x14ac:dyDescent="0.3">
      <c r="A199">
        <v>194</v>
      </c>
      <c r="B199" t="str">
        <f>"00983216"</f>
        <v>00983216</v>
      </c>
      <c r="C199" t="s">
        <v>5</v>
      </c>
    </row>
    <row r="200" spans="1:3" x14ac:dyDescent="0.3">
      <c r="A200">
        <v>195</v>
      </c>
      <c r="B200" t="str">
        <f>"00800607"</f>
        <v>00800607</v>
      </c>
      <c r="C200" t="s">
        <v>5</v>
      </c>
    </row>
    <row r="201" spans="1:3" x14ac:dyDescent="0.3">
      <c r="A201">
        <v>196</v>
      </c>
      <c r="B201" t="str">
        <f>"00983321"</f>
        <v>00983321</v>
      </c>
      <c r="C201" t="s">
        <v>5</v>
      </c>
    </row>
    <row r="202" spans="1:3" x14ac:dyDescent="0.3">
      <c r="A202">
        <v>197</v>
      </c>
      <c r="B202" t="str">
        <f>"00835909"</f>
        <v>00835909</v>
      </c>
      <c r="C202" t="str">
        <f>"003"</f>
        <v>003</v>
      </c>
    </row>
    <row r="203" spans="1:3" x14ac:dyDescent="0.3">
      <c r="A203">
        <v>198</v>
      </c>
      <c r="B203" t="str">
        <f>"00448304"</f>
        <v>00448304</v>
      </c>
      <c r="C203" t="str">
        <f>"004"</f>
        <v>004</v>
      </c>
    </row>
    <row r="204" spans="1:3" x14ac:dyDescent="0.3">
      <c r="A204">
        <v>199</v>
      </c>
      <c r="B204" t="str">
        <f>"201511037118"</f>
        <v>201511037118</v>
      </c>
      <c r="C204" t="s">
        <v>5</v>
      </c>
    </row>
    <row r="205" spans="1:3" x14ac:dyDescent="0.3">
      <c r="A205">
        <v>200</v>
      </c>
      <c r="B205" t="str">
        <f>"00931944"</f>
        <v>00931944</v>
      </c>
      <c r="C205" t="str">
        <f>"003"</f>
        <v>003</v>
      </c>
    </row>
    <row r="206" spans="1:3" x14ac:dyDescent="0.3">
      <c r="A206">
        <v>201</v>
      </c>
      <c r="B206" t="str">
        <f>"00982868"</f>
        <v>00982868</v>
      </c>
      <c r="C206" t="str">
        <f>"001"</f>
        <v>001</v>
      </c>
    </row>
    <row r="207" spans="1:3" x14ac:dyDescent="0.3">
      <c r="A207">
        <v>202</v>
      </c>
      <c r="B207" t="str">
        <f>"00981839"</f>
        <v>00981839</v>
      </c>
      <c r="C207" t="s">
        <v>5</v>
      </c>
    </row>
    <row r="208" spans="1:3" x14ac:dyDescent="0.3">
      <c r="A208">
        <v>203</v>
      </c>
      <c r="B208" t="str">
        <f>"00983664"</f>
        <v>00983664</v>
      </c>
      <c r="C208" t="s">
        <v>5</v>
      </c>
    </row>
    <row r="209" spans="1:3" x14ac:dyDescent="0.3">
      <c r="A209">
        <v>204</v>
      </c>
      <c r="B209" t="str">
        <f>"00874679"</f>
        <v>00874679</v>
      </c>
      <c r="C209" t="str">
        <f>"003"</f>
        <v>003</v>
      </c>
    </row>
    <row r="210" spans="1:3" x14ac:dyDescent="0.3">
      <c r="A210">
        <v>205</v>
      </c>
      <c r="B210" t="str">
        <f>"00761187"</f>
        <v>00761187</v>
      </c>
      <c r="C210" t="s">
        <v>7</v>
      </c>
    </row>
    <row r="211" spans="1:3" x14ac:dyDescent="0.3">
      <c r="A211">
        <v>206</v>
      </c>
      <c r="B211" t="str">
        <f>"00946735"</f>
        <v>00946735</v>
      </c>
      <c r="C211" t="s">
        <v>7</v>
      </c>
    </row>
    <row r="212" spans="1:3" x14ac:dyDescent="0.3">
      <c r="A212">
        <v>207</v>
      </c>
      <c r="B212" t="str">
        <f>"00979789"</f>
        <v>00979789</v>
      </c>
      <c r="C212" t="s">
        <v>5</v>
      </c>
    </row>
    <row r="213" spans="1:3" x14ac:dyDescent="0.3">
      <c r="A213">
        <v>208</v>
      </c>
      <c r="B213" t="str">
        <f>"00122423"</f>
        <v>00122423</v>
      </c>
      <c r="C213" t="str">
        <f>"003"</f>
        <v>003</v>
      </c>
    </row>
    <row r="214" spans="1:3" x14ac:dyDescent="0.3">
      <c r="A214">
        <v>209</v>
      </c>
      <c r="B214" t="str">
        <f>"00980983"</f>
        <v>00980983</v>
      </c>
      <c r="C214" t="s">
        <v>5</v>
      </c>
    </row>
    <row r="215" spans="1:3" x14ac:dyDescent="0.3">
      <c r="A215">
        <v>210</v>
      </c>
      <c r="B215" t="str">
        <f>"00463616"</f>
        <v>00463616</v>
      </c>
      <c r="C215" t="s">
        <v>5</v>
      </c>
    </row>
    <row r="216" spans="1:3" x14ac:dyDescent="0.3">
      <c r="A216">
        <v>211</v>
      </c>
      <c r="B216" t="str">
        <f>"201406019165"</f>
        <v>201406019165</v>
      </c>
      <c r="C216" t="s">
        <v>7</v>
      </c>
    </row>
    <row r="217" spans="1:3" x14ac:dyDescent="0.3">
      <c r="A217">
        <v>212</v>
      </c>
      <c r="B217" t="str">
        <f>"00976554"</f>
        <v>00976554</v>
      </c>
      <c r="C217" t="s">
        <v>5</v>
      </c>
    </row>
    <row r="218" spans="1:3" x14ac:dyDescent="0.3">
      <c r="A218">
        <v>213</v>
      </c>
      <c r="B218" t="str">
        <f>"00827373"</f>
        <v>00827373</v>
      </c>
      <c r="C218" t="s">
        <v>7</v>
      </c>
    </row>
    <row r="219" spans="1:3" x14ac:dyDescent="0.3">
      <c r="A219">
        <v>214</v>
      </c>
      <c r="B219" t="str">
        <f>"00551307"</f>
        <v>00551307</v>
      </c>
      <c r="C219" t="s">
        <v>6</v>
      </c>
    </row>
    <row r="220" spans="1:3" x14ac:dyDescent="0.3">
      <c r="A220">
        <v>215</v>
      </c>
      <c r="B220" t="str">
        <f>"00938316"</f>
        <v>00938316</v>
      </c>
      <c r="C220" t="s">
        <v>6</v>
      </c>
    </row>
    <row r="221" spans="1:3" x14ac:dyDescent="0.3">
      <c r="A221">
        <v>216</v>
      </c>
      <c r="B221" t="str">
        <f>"00842754"</f>
        <v>00842754</v>
      </c>
      <c r="C221" t="s">
        <v>7</v>
      </c>
    </row>
    <row r="222" spans="1:3" x14ac:dyDescent="0.3">
      <c r="A222">
        <v>217</v>
      </c>
      <c r="B222" t="str">
        <f>"00981787"</f>
        <v>00981787</v>
      </c>
      <c r="C222" t="str">
        <f>"003"</f>
        <v>003</v>
      </c>
    </row>
    <row r="223" spans="1:3" x14ac:dyDescent="0.3">
      <c r="A223">
        <v>218</v>
      </c>
      <c r="B223" t="str">
        <f>"00982263"</f>
        <v>00982263</v>
      </c>
      <c r="C223" t="s">
        <v>5</v>
      </c>
    </row>
    <row r="224" spans="1:3" x14ac:dyDescent="0.3">
      <c r="A224">
        <v>219</v>
      </c>
      <c r="B224" t="str">
        <f>"00975860"</f>
        <v>00975860</v>
      </c>
      <c r="C224" t="str">
        <f>"003"</f>
        <v>003</v>
      </c>
    </row>
    <row r="225" spans="1:3" x14ac:dyDescent="0.3">
      <c r="A225">
        <v>220</v>
      </c>
      <c r="B225" t="str">
        <f>"00153395"</f>
        <v>00153395</v>
      </c>
      <c r="C225" t="s">
        <v>5</v>
      </c>
    </row>
    <row r="226" spans="1:3" x14ac:dyDescent="0.3">
      <c r="A226">
        <v>221</v>
      </c>
      <c r="B226" t="str">
        <f>"00313982"</f>
        <v>00313982</v>
      </c>
      <c r="C226" t="s">
        <v>6</v>
      </c>
    </row>
    <row r="227" spans="1:3" x14ac:dyDescent="0.3">
      <c r="A227">
        <v>222</v>
      </c>
      <c r="B227" t="str">
        <f>"00982577"</f>
        <v>00982577</v>
      </c>
      <c r="C227" t="s">
        <v>7</v>
      </c>
    </row>
    <row r="228" spans="1:3" x14ac:dyDescent="0.3">
      <c r="A228">
        <v>223</v>
      </c>
      <c r="B228" t="str">
        <f>"00982643"</f>
        <v>00982643</v>
      </c>
      <c r="C228" t="str">
        <f>"003"</f>
        <v>003</v>
      </c>
    </row>
    <row r="229" spans="1:3" x14ac:dyDescent="0.3">
      <c r="A229">
        <v>224</v>
      </c>
      <c r="B229" t="str">
        <f>"00979080"</f>
        <v>00979080</v>
      </c>
      <c r="C229" t="s">
        <v>5</v>
      </c>
    </row>
    <row r="230" spans="1:3" x14ac:dyDescent="0.3">
      <c r="A230">
        <v>225</v>
      </c>
      <c r="B230" t="str">
        <f>"00980946"</f>
        <v>00980946</v>
      </c>
      <c r="C230" t="str">
        <f>"003"</f>
        <v>003</v>
      </c>
    </row>
    <row r="231" spans="1:3" x14ac:dyDescent="0.3">
      <c r="A231">
        <v>226</v>
      </c>
      <c r="B231" t="str">
        <f>"00545330"</f>
        <v>00545330</v>
      </c>
      <c r="C231" t="s">
        <v>7</v>
      </c>
    </row>
    <row r="232" spans="1:3" x14ac:dyDescent="0.3">
      <c r="A232">
        <v>227</v>
      </c>
      <c r="B232" t="str">
        <f>"00980815"</f>
        <v>00980815</v>
      </c>
      <c r="C232" t="s">
        <v>10</v>
      </c>
    </row>
    <row r="233" spans="1:3" x14ac:dyDescent="0.3">
      <c r="A233">
        <v>228</v>
      </c>
      <c r="B233" t="str">
        <f>"00973199"</f>
        <v>00973199</v>
      </c>
      <c r="C233" t="str">
        <f>"003"</f>
        <v>003</v>
      </c>
    </row>
    <row r="234" spans="1:3" x14ac:dyDescent="0.3">
      <c r="A234">
        <v>229</v>
      </c>
      <c r="B234" t="str">
        <f>"201409004240"</f>
        <v>201409004240</v>
      </c>
      <c r="C234" t="s">
        <v>5</v>
      </c>
    </row>
    <row r="235" spans="1:3" x14ac:dyDescent="0.3">
      <c r="A235">
        <v>230</v>
      </c>
      <c r="B235" t="str">
        <f>"00983517"</f>
        <v>00983517</v>
      </c>
      <c r="C235" t="str">
        <f>"003"</f>
        <v>003</v>
      </c>
    </row>
    <row r="236" spans="1:3" x14ac:dyDescent="0.3">
      <c r="A236">
        <v>231</v>
      </c>
      <c r="B236" t="str">
        <f>"00982211"</f>
        <v>00982211</v>
      </c>
      <c r="C236" t="s">
        <v>5</v>
      </c>
    </row>
    <row r="237" spans="1:3" x14ac:dyDescent="0.3">
      <c r="A237">
        <v>232</v>
      </c>
      <c r="B237" t="str">
        <f>"00983604"</f>
        <v>00983604</v>
      </c>
      <c r="C237" t="s">
        <v>5</v>
      </c>
    </row>
    <row r="238" spans="1:3" x14ac:dyDescent="0.3">
      <c r="A238">
        <v>233</v>
      </c>
      <c r="B238" t="str">
        <f>"00973460"</f>
        <v>00973460</v>
      </c>
      <c r="C238" t="str">
        <f>"003"</f>
        <v>003</v>
      </c>
    </row>
    <row r="239" spans="1:3" x14ac:dyDescent="0.3">
      <c r="A239">
        <v>234</v>
      </c>
      <c r="B239" t="str">
        <f>"00805123"</f>
        <v>00805123</v>
      </c>
      <c r="C239" t="s">
        <v>5</v>
      </c>
    </row>
    <row r="240" spans="1:3" x14ac:dyDescent="0.3">
      <c r="A240">
        <v>235</v>
      </c>
      <c r="B240" t="str">
        <f>"00859291"</f>
        <v>00859291</v>
      </c>
      <c r="C240" t="str">
        <f>"003"</f>
        <v>003</v>
      </c>
    </row>
    <row r="241" spans="1:3" x14ac:dyDescent="0.3">
      <c r="A241">
        <v>236</v>
      </c>
      <c r="B241" t="str">
        <f>"00983731"</f>
        <v>00983731</v>
      </c>
      <c r="C241" t="s">
        <v>5</v>
      </c>
    </row>
    <row r="242" spans="1:3" x14ac:dyDescent="0.3">
      <c r="A242">
        <v>237</v>
      </c>
      <c r="B242" t="str">
        <f>"00983760"</f>
        <v>00983760</v>
      </c>
      <c r="C242" t="s">
        <v>5</v>
      </c>
    </row>
    <row r="243" spans="1:3" x14ac:dyDescent="0.3">
      <c r="A243">
        <v>238</v>
      </c>
      <c r="B243" t="str">
        <f>"00152846"</f>
        <v>00152846</v>
      </c>
      <c r="C243" t="str">
        <f>"003"</f>
        <v>003</v>
      </c>
    </row>
    <row r="244" spans="1:3" x14ac:dyDescent="0.3">
      <c r="A244">
        <v>239</v>
      </c>
      <c r="B244" t="str">
        <f>"00746892"</f>
        <v>00746892</v>
      </c>
      <c r="C244" t="str">
        <f>"003"</f>
        <v>003</v>
      </c>
    </row>
    <row r="245" spans="1:3" x14ac:dyDescent="0.3">
      <c r="A245">
        <v>240</v>
      </c>
      <c r="B245" t="str">
        <f>"00446915"</f>
        <v>00446915</v>
      </c>
      <c r="C245" t="str">
        <f>"003"</f>
        <v>003</v>
      </c>
    </row>
    <row r="246" spans="1:3" x14ac:dyDescent="0.3">
      <c r="A246">
        <v>241</v>
      </c>
      <c r="B246" t="str">
        <f>"00809903"</f>
        <v>00809903</v>
      </c>
      <c r="C246" t="str">
        <f>"003"</f>
        <v>003</v>
      </c>
    </row>
    <row r="247" spans="1:3" x14ac:dyDescent="0.3">
      <c r="A247">
        <v>242</v>
      </c>
      <c r="B247" t="str">
        <f>"00871085"</f>
        <v>00871085</v>
      </c>
      <c r="C247" t="s">
        <v>5</v>
      </c>
    </row>
    <row r="248" spans="1:3" x14ac:dyDescent="0.3">
      <c r="A248">
        <v>243</v>
      </c>
      <c r="B248" t="str">
        <f>"00984417"</f>
        <v>00984417</v>
      </c>
      <c r="C248" t="s">
        <v>5</v>
      </c>
    </row>
    <row r="249" spans="1:3" x14ac:dyDescent="0.3">
      <c r="A249">
        <v>244</v>
      </c>
      <c r="B249" t="str">
        <f>"00984421"</f>
        <v>00984421</v>
      </c>
      <c r="C249" t="str">
        <f>"001"</f>
        <v>001</v>
      </c>
    </row>
    <row r="250" spans="1:3" x14ac:dyDescent="0.3">
      <c r="A250">
        <v>245</v>
      </c>
      <c r="B250" t="str">
        <f>"00876328"</f>
        <v>00876328</v>
      </c>
      <c r="C250" t="str">
        <f>"003"</f>
        <v>003</v>
      </c>
    </row>
    <row r="251" spans="1:3" x14ac:dyDescent="0.3">
      <c r="A251">
        <v>246</v>
      </c>
      <c r="B251" t="str">
        <f>"00974744"</f>
        <v>00974744</v>
      </c>
      <c r="C251" t="str">
        <f>"003"</f>
        <v>003</v>
      </c>
    </row>
    <row r="252" spans="1:3" x14ac:dyDescent="0.3">
      <c r="A252">
        <v>247</v>
      </c>
      <c r="B252" t="str">
        <f>"00984314"</f>
        <v>00984314</v>
      </c>
      <c r="C252" t="s">
        <v>5</v>
      </c>
    </row>
    <row r="253" spans="1:3" x14ac:dyDescent="0.3">
      <c r="A253">
        <v>248</v>
      </c>
      <c r="B253" t="str">
        <f>"201511006374"</f>
        <v>201511006374</v>
      </c>
      <c r="C253" t="s">
        <v>5</v>
      </c>
    </row>
    <row r="254" spans="1:3" x14ac:dyDescent="0.3">
      <c r="A254">
        <v>249</v>
      </c>
      <c r="B254" t="str">
        <f>"00816731"</f>
        <v>00816731</v>
      </c>
      <c r="C254" t="s">
        <v>7</v>
      </c>
    </row>
    <row r="255" spans="1:3" x14ac:dyDescent="0.3">
      <c r="A255">
        <v>250</v>
      </c>
      <c r="B255" t="str">
        <f>"00680069"</f>
        <v>00680069</v>
      </c>
      <c r="C255" t="s">
        <v>5</v>
      </c>
    </row>
    <row r="256" spans="1:3" x14ac:dyDescent="0.3">
      <c r="A256">
        <v>251</v>
      </c>
      <c r="B256" t="str">
        <f>"00982656"</f>
        <v>00982656</v>
      </c>
      <c r="C256" t="s">
        <v>5</v>
      </c>
    </row>
    <row r="257" spans="1:3" x14ac:dyDescent="0.3">
      <c r="A257">
        <v>252</v>
      </c>
      <c r="B257" t="str">
        <f>"00349025"</f>
        <v>00349025</v>
      </c>
      <c r="C257" t="s">
        <v>5</v>
      </c>
    </row>
    <row r="258" spans="1:3" x14ac:dyDescent="0.3">
      <c r="A258">
        <v>253</v>
      </c>
      <c r="B258" t="str">
        <f>"00121018"</f>
        <v>00121018</v>
      </c>
      <c r="C258" t="str">
        <f>"003"</f>
        <v>003</v>
      </c>
    </row>
    <row r="259" spans="1:3" x14ac:dyDescent="0.3">
      <c r="A259">
        <v>254</v>
      </c>
      <c r="B259" t="str">
        <f>"00981469"</f>
        <v>00981469</v>
      </c>
      <c r="C259" t="s">
        <v>5</v>
      </c>
    </row>
    <row r="260" spans="1:3" x14ac:dyDescent="0.3">
      <c r="A260">
        <v>255</v>
      </c>
      <c r="B260" t="str">
        <f>"00982108"</f>
        <v>00982108</v>
      </c>
      <c r="C260" t="s">
        <v>7</v>
      </c>
    </row>
    <row r="261" spans="1:3" x14ac:dyDescent="0.3">
      <c r="A261">
        <v>256</v>
      </c>
      <c r="B261" t="str">
        <f>"00982481"</f>
        <v>00982481</v>
      </c>
      <c r="C261" t="str">
        <f>"003"</f>
        <v>003</v>
      </c>
    </row>
    <row r="262" spans="1:3" x14ac:dyDescent="0.3">
      <c r="A262">
        <v>257</v>
      </c>
      <c r="B262" t="str">
        <f>"00982731"</f>
        <v>00982731</v>
      </c>
      <c r="C262" t="s">
        <v>10</v>
      </c>
    </row>
    <row r="263" spans="1:3" x14ac:dyDescent="0.3">
      <c r="A263">
        <v>258</v>
      </c>
      <c r="B263" t="str">
        <f>"201511005402"</f>
        <v>201511005402</v>
      </c>
      <c r="C263" t="s">
        <v>11</v>
      </c>
    </row>
    <row r="264" spans="1:3" x14ac:dyDescent="0.3">
      <c r="A264">
        <v>259</v>
      </c>
      <c r="B264" t="str">
        <f>"00982777"</f>
        <v>00982777</v>
      </c>
      <c r="C264" t="s">
        <v>5</v>
      </c>
    </row>
    <row r="265" spans="1:3" x14ac:dyDescent="0.3">
      <c r="A265">
        <v>260</v>
      </c>
      <c r="B265" t="str">
        <f>"00730840"</f>
        <v>00730840</v>
      </c>
      <c r="C265" t="s">
        <v>11</v>
      </c>
    </row>
    <row r="266" spans="1:3" x14ac:dyDescent="0.3">
      <c r="A266">
        <v>261</v>
      </c>
      <c r="B266" t="str">
        <f>"00932827"</f>
        <v>00932827</v>
      </c>
      <c r="C266" t="s">
        <v>13</v>
      </c>
    </row>
    <row r="267" spans="1:3" x14ac:dyDescent="0.3">
      <c r="A267">
        <v>262</v>
      </c>
      <c r="B267" t="str">
        <f>"00975018"</f>
        <v>00975018</v>
      </c>
      <c r="C267" t="s">
        <v>5</v>
      </c>
    </row>
    <row r="268" spans="1:3" x14ac:dyDescent="0.3">
      <c r="A268">
        <v>263</v>
      </c>
      <c r="B268" t="str">
        <f>"00983780"</f>
        <v>00983780</v>
      </c>
      <c r="C268" t="s">
        <v>5</v>
      </c>
    </row>
    <row r="269" spans="1:3" x14ac:dyDescent="0.3">
      <c r="A269">
        <v>264</v>
      </c>
      <c r="B269" t="str">
        <f>"00983883"</f>
        <v>00983883</v>
      </c>
      <c r="C269" t="s">
        <v>13</v>
      </c>
    </row>
    <row r="270" spans="1:3" x14ac:dyDescent="0.3">
      <c r="A270">
        <v>265</v>
      </c>
      <c r="B270" t="str">
        <f>"00478172"</f>
        <v>00478172</v>
      </c>
      <c r="C270" t="str">
        <f>"003"</f>
        <v>003</v>
      </c>
    </row>
    <row r="271" spans="1:3" x14ac:dyDescent="0.3">
      <c r="A271">
        <v>266</v>
      </c>
      <c r="B271" t="str">
        <f>"00975529"</f>
        <v>00975529</v>
      </c>
      <c r="C271" t="s">
        <v>11</v>
      </c>
    </row>
    <row r="272" spans="1:3" x14ac:dyDescent="0.3">
      <c r="A272">
        <v>267</v>
      </c>
      <c r="B272" t="str">
        <f>"00971269"</f>
        <v>00971269</v>
      </c>
      <c r="C272" t="s">
        <v>6</v>
      </c>
    </row>
    <row r="273" spans="1:3" x14ac:dyDescent="0.3">
      <c r="A273">
        <v>268</v>
      </c>
      <c r="B273" t="str">
        <f>"00789073"</f>
        <v>00789073</v>
      </c>
      <c r="C273" t="s">
        <v>6</v>
      </c>
    </row>
    <row r="274" spans="1:3" x14ac:dyDescent="0.3">
      <c r="A274">
        <v>269</v>
      </c>
      <c r="B274" t="str">
        <f>"00858498"</f>
        <v>00858498</v>
      </c>
      <c r="C274" t="str">
        <f>"003"</f>
        <v>003</v>
      </c>
    </row>
    <row r="275" spans="1:3" x14ac:dyDescent="0.3">
      <c r="A275">
        <v>270</v>
      </c>
      <c r="B275" t="str">
        <f>"00445553"</f>
        <v>00445553</v>
      </c>
      <c r="C275" t="str">
        <f>"003"</f>
        <v>003</v>
      </c>
    </row>
    <row r="276" spans="1:3" x14ac:dyDescent="0.3">
      <c r="A276">
        <v>271</v>
      </c>
      <c r="B276" t="str">
        <f>"00984405"</f>
        <v>00984405</v>
      </c>
      <c r="C276" t="s">
        <v>5</v>
      </c>
    </row>
    <row r="277" spans="1:3" x14ac:dyDescent="0.3">
      <c r="A277">
        <v>272</v>
      </c>
      <c r="B277" t="str">
        <f>"00984502"</f>
        <v>00984502</v>
      </c>
      <c r="C277" t="s">
        <v>5</v>
      </c>
    </row>
    <row r="278" spans="1:3" x14ac:dyDescent="0.3">
      <c r="A278">
        <v>273</v>
      </c>
      <c r="B278" t="str">
        <f>"00197269"</f>
        <v>00197269</v>
      </c>
      <c r="C278" t="s">
        <v>6</v>
      </c>
    </row>
    <row r="279" spans="1:3" x14ac:dyDescent="0.3">
      <c r="A279">
        <v>274</v>
      </c>
      <c r="B279" t="str">
        <f>"00984527"</f>
        <v>00984527</v>
      </c>
      <c r="C279" t="s">
        <v>5</v>
      </c>
    </row>
    <row r="280" spans="1:3" x14ac:dyDescent="0.3">
      <c r="A280">
        <v>275</v>
      </c>
      <c r="B280" t="str">
        <f>"00981692"</f>
        <v>00981692</v>
      </c>
      <c r="C280" t="str">
        <f>"003"</f>
        <v>003</v>
      </c>
    </row>
    <row r="281" spans="1:3" x14ac:dyDescent="0.3">
      <c r="A281">
        <v>276</v>
      </c>
      <c r="B281" t="str">
        <f>"00984555"</f>
        <v>00984555</v>
      </c>
      <c r="C281" t="s">
        <v>5</v>
      </c>
    </row>
    <row r="282" spans="1:3" x14ac:dyDescent="0.3">
      <c r="A282">
        <v>277</v>
      </c>
      <c r="B282" t="str">
        <f>"00984559"</f>
        <v>00984559</v>
      </c>
      <c r="C282" t="s">
        <v>7</v>
      </c>
    </row>
    <row r="283" spans="1:3" x14ac:dyDescent="0.3">
      <c r="A283">
        <v>278</v>
      </c>
      <c r="B283" t="str">
        <f>"00484742"</f>
        <v>00484742</v>
      </c>
      <c r="C283" t="s">
        <v>5</v>
      </c>
    </row>
    <row r="284" spans="1:3" x14ac:dyDescent="0.3">
      <c r="A284">
        <v>279</v>
      </c>
      <c r="B284" t="str">
        <f>"00449330"</f>
        <v>00449330</v>
      </c>
      <c r="C284" t="s">
        <v>9</v>
      </c>
    </row>
    <row r="285" spans="1:3" x14ac:dyDescent="0.3">
      <c r="A285">
        <v>280</v>
      </c>
      <c r="B285" t="str">
        <f>"00116308"</f>
        <v>00116308</v>
      </c>
      <c r="C285" t="str">
        <f>"003"</f>
        <v>003</v>
      </c>
    </row>
    <row r="286" spans="1:3" x14ac:dyDescent="0.3">
      <c r="A286">
        <v>281</v>
      </c>
      <c r="B286" t="str">
        <f>"00654840"</f>
        <v>00654840</v>
      </c>
      <c r="C286" t="s">
        <v>5</v>
      </c>
    </row>
    <row r="287" spans="1:3" x14ac:dyDescent="0.3">
      <c r="A287">
        <v>282</v>
      </c>
      <c r="B287" t="str">
        <f>"00613783"</f>
        <v>00613783</v>
      </c>
      <c r="C287" t="s">
        <v>13</v>
      </c>
    </row>
    <row r="288" spans="1:3" x14ac:dyDescent="0.3">
      <c r="A288">
        <v>283</v>
      </c>
      <c r="B288" t="str">
        <f>"00150413"</f>
        <v>00150413</v>
      </c>
      <c r="C288" t="s">
        <v>5</v>
      </c>
    </row>
    <row r="289" spans="1:3" x14ac:dyDescent="0.3">
      <c r="A289">
        <v>284</v>
      </c>
      <c r="B289" t="str">
        <f>"00981849"</f>
        <v>00981849</v>
      </c>
      <c r="C289" t="s">
        <v>5</v>
      </c>
    </row>
    <row r="290" spans="1:3" x14ac:dyDescent="0.3">
      <c r="A290">
        <v>285</v>
      </c>
      <c r="B290" t="str">
        <f>"00790494"</f>
        <v>00790494</v>
      </c>
      <c r="C290" t="str">
        <f>"003"</f>
        <v>003</v>
      </c>
    </row>
    <row r="291" spans="1:3" x14ac:dyDescent="0.3">
      <c r="A291">
        <v>286</v>
      </c>
      <c r="B291" t="str">
        <f>"00983620"</f>
        <v>00983620</v>
      </c>
      <c r="C291" t="s">
        <v>5</v>
      </c>
    </row>
    <row r="292" spans="1:3" x14ac:dyDescent="0.3">
      <c r="A292">
        <v>287</v>
      </c>
      <c r="B292" t="str">
        <f>"00698694"</f>
        <v>00698694</v>
      </c>
      <c r="C292" t="s">
        <v>5</v>
      </c>
    </row>
    <row r="293" spans="1:3" x14ac:dyDescent="0.3">
      <c r="A293">
        <v>288</v>
      </c>
      <c r="B293" t="str">
        <f>"00983698"</f>
        <v>00983698</v>
      </c>
      <c r="C293" t="s">
        <v>7</v>
      </c>
    </row>
    <row r="294" spans="1:3" x14ac:dyDescent="0.3">
      <c r="A294">
        <v>289</v>
      </c>
      <c r="B294" t="str">
        <f>"00983784"</f>
        <v>00983784</v>
      </c>
      <c r="C294" t="s">
        <v>5</v>
      </c>
    </row>
    <row r="295" spans="1:3" x14ac:dyDescent="0.3">
      <c r="A295">
        <v>290</v>
      </c>
      <c r="B295" t="str">
        <f>"00238170"</f>
        <v>00238170</v>
      </c>
      <c r="C295" t="str">
        <f>"003"</f>
        <v>003</v>
      </c>
    </row>
    <row r="296" spans="1:3" x14ac:dyDescent="0.3">
      <c r="A296">
        <v>291</v>
      </c>
      <c r="B296" t="str">
        <f>"00282015"</f>
        <v>00282015</v>
      </c>
      <c r="C296" t="str">
        <f>"003"</f>
        <v>003</v>
      </c>
    </row>
    <row r="297" spans="1:3" x14ac:dyDescent="0.3">
      <c r="A297">
        <v>292</v>
      </c>
      <c r="B297" t="str">
        <f>"201511037958"</f>
        <v>201511037958</v>
      </c>
      <c r="C297" t="s">
        <v>5</v>
      </c>
    </row>
    <row r="298" spans="1:3" x14ac:dyDescent="0.3">
      <c r="A298">
        <v>293</v>
      </c>
      <c r="B298" t="str">
        <f>"00982373"</f>
        <v>00982373</v>
      </c>
      <c r="C298" t="str">
        <f>"003"</f>
        <v>003</v>
      </c>
    </row>
    <row r="299" spans="1:3" x14ac:dyDescent="0.3">
      <c r="A299">
        <v>294</v>
      </c>
      <c r="B299" t="str">
        <f>"00108064"</f>
        <v>00108064</v>
      </c>
      <c r="C299" t="s">
        <v>11</v>
      </c>
    </row>
    <row r="300" spans="1:3" x14ac:dyDescent="0.3">
      <c r="A300">
        <v>295</v>
      </c>
      <c r="B300" t="str">
        <f>"00981567"</f>
        <v>00981567</v>
      </c>
      <c r="C300" t="str">
        <f>"003"</f>
        <v>003</v>
      </c>
    </row>
    <row r="301" spans="1:3" x14ac:dyDescent="0.3">
      <c r="A301">
        <v>296</v>
      </c>
      <c r="B301" t="str">
        <f>"00817435"</f>
        <v>00817435</v>
      </c>
      <c r="C301" t="str">
        <f>"003"</f>
        <v>003</v>
      </c>
    </row>
    <row r="302" spans="1:3" x14ac:dyDescent="0.3">
      <c r="A302">
        <v>297</v>
      </c>
      <c r="B302" t="str">
        <f>"00770410"</f>
        <v>00770410</v>
      </c>
      <c r="C302" t="s">
        <v>5</v>
      </c>
    </row>
    <row r="303" spans="1:3" x14ac:dyDescent="0.3">
      <c r="A303">
        <v>298</v>
      </c>
      <c r="B303" t="str">
        <f>"00874363"</f>
        <v>00874363</v>
      </c>
      <c r="C303" t="s">
        <v>5</v>
      </c>
    </row>
    <row r="304" spans="1:3" x14ac:dyDescent="0.3">
      <c r="A304">
        <v>299</v>
      </c>
      <c r="B304" t="str">
        <f>"00442609"</f>
        <v>00442609</v>
      </c>
      <c r="C304" t="s">
        <v>5</v>
      </c>
    </row>
    <row r="305" spans="1:3" x14ac:dyDescent="0.3">
      <c r="A305">
        <v>300</v>
      </c>
      <c r="B305" t="str">
        <f>"00982436"</f>
        <v>00982436</v>
      </c>
      <c r="C305" t="s">
        <v>5</v>
      </c>
    </row>
    <row r="306" spans="1:3" x14ac:dyDescent="0.3">
      <c r="A306">
        <v>301</v>
      </c>
      <c r="B306" t="str">
        <f>"00185062"</f>
        <v>00185062</v>
      </c>
      <c r="C306" t="str">
        <f>"003"</f>
        <v>003</v>
      </c>
    </row>
    <row r="307" spans="1:3" x14ac:dyDescent="0.3">
      <c r="A307">
        <v>302</v>
      </c>
      <c r="B307" t="str">
        <f>"00447972"</f>
        <v>00447972</v>
      </c>
      <c r="C307" t="s">
        <v>6</v>
      </c>
    </row>
    <row r="308" spans="1:3" x14ac:dyDescent="0.3">
      <c r="A308">
        <v>303</v>
      </c>
      <c r="B308" t="str">
        <f>"00984491"</f>
        <v>00984491</v>
      </c>
      <c r="C308" t="str">
        <f>"003"</f>
        <v>003</v>
      </c>
    </row>
    <row r="309" spans="1:3" x14ac:dyDescent="0.3">
      <c r="A309">
        <v>304</v>
      </c>
      <c r="B309" t="str">
        <f>"00660191"</f>
        <v>00660191</v>
      </c>
      <c r="C309" t="str">
        <f>"003"</f>
        <v>003</v>
      </c>
    </row>
    <row r="310" spans="1:3" x14ac:dyDescent="0.3">
      <c r="A310">
        <v>305</v>
      </c>
      <c r="B310" t="str">
        <f>"00984508"</f>
        <v>00984508</v>
      </c>
      <c r="C310" t="s">
        <v>5</v>
      </c>
    </row>
    <row r="311" spans="1:3" x14ac:dyDescent="0.3">
      <c r="A311">
        <v>306</v>
      </c>
      <c r="B311" t="str">
        <f>"00846498"</f>
        <v>00846498</v>
      </c>
      <c r="C311" t="str">
        <f>"003"</f>
        <v>003</v>
      </c>
    </row>
    <row r="312" spans="1:3" x14ac:dyDescent="0.3">
      <c r="A312">
        <v>307</v>
      </c>
      <c r="B312" t="str">
        <f>"00814497"</f>
        <v>00814497</v>
      </c>
      <c r="C312" t="s">
        <v>6</v>
      </c>
    </row>
    <row r="313" spans="1:3" x14ac:dyDescent="0.3">
      <c r="A313">
        <v>308</v>
      </c>
      <c r="B313" t="str">
        <f>"00931453"</f>
        <v>00931453</v>
      </c>
      <c r="C313" t="str">
        <f>"003"</f>
        <v>003</v>
      </c>
    </row>
    <row r="314" spans="1:3" x14ac:dyDescent="0.3">
      <c r="A314">
        <v>309</v>
      </c>
      <c r="B314" t="str">
        <f>"00979769"</f>
        <v>00979769</v>
      </c>
      <c r="C314" t="s">
        <v>5</v>
      </c>
    </row>
    <row r="315" spans="1:3" x14ac:dyDescent="0.3">
      <c r="A315">
        <v>310</v>
      </c>
      <c r="B315" t="str">
        <f>"00483931"</f>
        <v>00483931</v>
      </c>
      <c r="C315" t="s">
        <v>5</v>
      </c>
    </row>
    <row r="316" spans="1:3" x14ac:dyDescent="0.3">
      <c r="A316">
        <v>311</v>
      </c>
      <c r="B316" t="str">
        <f>"00260600"</f>
        <v>00260600</v>
      </c>
      <c r="C316" t="str">
        <f>"003"</f>
        <v>003</v>
      </c>
    </row>
    <row r="317" spans="1:3" x14ac:dyDescent="0.3">
      <c r="A317">
        <v>312</v>
      </c>
      <c r="B317" t="str">
        <f>"00144969"</f>
        <v>00144969</v>
      </c>
      <c r="C317" t="s">
        <v>6</v>
      </c>
    </row>
    <row r="318" spans="1:3" x14ac:dyDescent="0.3">
      <c r="A318">
        <v>313</v>
      </c>
      <c r="B318" t="str">
        <f>"00226253"</f>
        <v>00226253</v>
      </c>
      <c r="C318" t="s">
        <v>9</v>
      </c>
    </row>
    <row r="319" spans="1:3" x14ac:dyDescent="0.3">
      <c r="A319">
        <v>314</v>
      </c>
      <c r="B319" t="str">
        <f>"00447644"</f>
        <v>00447644</v>
      </c>
      <c r="C319" t="s">
        <v>10</v>
      </c>
    </row>
    <row r="320" spans="1:3" x14ac:dyDescent="0.3">
      <c r="A320">
        <v>315</v>
      </c>
      <c r="B320" t="str">
        <f>"00984619"</f>
        <v>00984619</v>
      </c>
      <c r="C320" t="s">
        <v>6</v>
      </c>
    </row>
    <row r="321" spans="1:3" x14ac:dyDescent="0.3">
      <c r="A321">
        <v>316</v>
      </c>
      <c r="B321" t="str">
        <f>"201511018765"</f>
        <v>201511018765</v>
      </c>
      <c r="C321" t="s">
        <v>5</v>
      </c>
    </row>
    <row r="322" spans="1:3" x14ac:dyDescent="0.3">
      <c r="A322">
        <v>317</v>
      </c>
      <c r="B322" t="str">
        <f>"00814178"</f>
        <v>00814178</v>
      </c>
      <c r="C322" t="s">
        <v>5</v>
      </c>
    </row>
    <row r="323" spans="1:3" x14ac:dyDescent="0.3">
      <c r="A323">
        <v>318</v>
      </c>
      <c r="B323" t="str">
        <f>"00984513"</f>
        <v>00984513</v>
      </c>
      <c r="C323" t="s">
        <v>5</v>
      </c>
    </row>
    <row r="324" spans="1:3" x14ac:dyDescent="0.3">
      <c r="A324">
        <v>319</v>
      </c>
      <c r="B324" t="str">
        <f>"00984121"</f>
        <v>00984121</v>
      </c>
      <c r="C324" t="str">
        <f>"003"</f>
        <v>003</v>
      </c>
    </row>
    <row r="325" spans="1:3" x14ac:dyDescent="0.3">
      <c r="A325">
        <v>320</v>
      </c>
      <c r="B325" t="str">
        <f>"00818679"</f>
        <v>00818679</v>
      </c>
      <c r="C325" t="s">
        <v>5</v>
      </c>
    </row>
    <row r="326" spans="1:3" x14ac:dyDescent="0.3">
      <c r="A326">
        <v>321</v>
      </c>
      <c r="B326" t="str">
        <f>"00983897"</f>
        <v>00983897</v>
      </c>
      <c r="C326" t="s">
        <v>5</v>
      </c>
    </row>
    <row r="327" spans="1:3" x14ac:dyDescent="0.3">
      <c r="A327">
        <v>322</v>
      </c>
      <c r="B327" t="str">
        <f>"00326200"</f>
        <v>00326200</v>
      </c>
      <c r="C327" t="s">
        <v>5</v>
      </c>
    </row>
    <row r="328" spans="1:3" x14ac:dyDescent="0.3">
      <c r="A328">
        <v>323</v>
      </c>
      <c r="B328" t="str">
        <f>"00766226"</f>
        <v>00766226</v>
      </c>
      <c r="C328" t="s">
        <v>7</v>
      </c>
    </row>
    <row r="329" spans="1:3" x14ac:dyDescent="0.3">
      <c r="A329">
        <v>324</v>
      </c>
      <c r="B329" t="str">
        <f>"00936833"</f>
        <v>00936833</v>
      </c>
      <c r="C329" t="s">
        <v>5</v>
      </c>
    </row>
    <row r="330" spans="1:3" x14ac:dyDescent="0.3">
      <c r="A330">
        <v>325</v>
      </c>
      <c r="B330" t="str">
        <f>"00878477"</f>
        <v>00878477</v>
      </c>
      <c r="C330" t="s">
        <v>9</v>
      </c>
    </row>
    <row r="331" spans="1:3" x14ac:dyDescent="0.3">
      <c r="A331">
        <v>326</v>
      </c>
      <c r="B331" t="str">
        <f>"00982419"</f>
        <v>00982419</v>
      </c>
      <c r="C331" t="str">
        <f>"003"</f>
        <v>003</v>
      </c>
    </row>
    <row r="332" spans="1:3" x14ac:dyDescent="0.3">
      <c r="A332">
        <v>327</v>
      </c>
      <c r="B332" t="str">
        <f>"00143418"</f>
        <v>00143418</v>
      </c>
      <c r="C332" t="s">
        <v>11</v>
      </c>
    </row>
    <row r="333" spans="1:3" x14ac:dyDescent="0.3">
      <c r="A333">
        <v>328</v>
      </c>
      <c r="B333" t="str">
        <f>"00801977"</f>
        <v>00801977</v>
      </c>
      <c r="C333" t="s">
        <v>5</v>
      </c>
    </row>
    <row r="334" spans="1:3" x14ac:dyDescent="0.3">
      <c r="A334">
        <v>329</v>
      </c>
      <c r="B334" t="str">
        <f>"00840762"</f>
        <v>00840762</v>
      </c>
      <c r="C334" t="str">
        <f>"003"</f>
        <v>003</v>
      </c>
    </row>
    <row r="335" spans="1:3" x14ac:dyDescent="0.3">
      <c r="A335">
        <v>330</v>
      </c>
      <c r="B335" t="str">
        <f>"00982175"</f>
        <v>00982175</v>
      </c>
      <c r="C335" t="str">
        <f>"003"</f>
        <v>003</v>
      </c>
    </row>
    <row r="336" spans="1:3" x14ac:dyDescent="0.3">
      <c r="A336">
        <v>331</v>
      </c>
      <c r="B336" t="str">
        <f>"00982289"</f>
        <v>00982289</v>
      </c>
      <c r="C336" t="s">
        <v>5</v>
      </c>
    </row>
    <row r="337" spans="1:3" x14ac:dyDescent="0.3">
      <c r="A337">
        <v>332</v>
      </c>
      <c r="B337" t="str">
        <f>"00491942"</f>
        <v>00491942</v>
      </c>
      <c r="C337" t="s">
        <v>7</v>
      </c>
    </row>
    <row r="338" spans="1:3" x14ac:dyDescent="0.3">
      <c r="A338">
        <v>333</v>
      </c>
      <c r="B338" t="str">
        <f>"00483890"</f>
        <v>00483890</v>
      </c>
      <c r="C338" t="str">
        <f>"003"</f>
        <v>003</v>
      </c>
    </row>
    <row r="339" spans="1:3" x14ac:dyDescent="0.3">
      <c r="A339">
        <v>334</v>
      </c>
      <c r="B339" t="str">
        <f>"201511006521"</f>
        <v>201511006521</v>
      </c>
      <c r="C339" t="str">
        <f>"003"</f>
        <v>003</v>
      </c>
    </row>
    <row r="340" spans="1:3" x14ac:dyDescent="0.3">
      <c r="A340">
        <v>335</v>
      </c>
      <c r="B340" t="str">
        <f>"00779107"</f>
        <v>00779107</v>
      </c>
      <c r="C340" t="s">
        <v>5</v>
      </c>
    </row>
    <row r="341" spans="1:3" x14ac:dyDescent="0.3">
      <c r="A341">
        <v>336</v>
      </c>
      <c r="B341" t="str">
        <f>"00984639"</f>
        <v>00984639</v>
      </c>
      <c r="C341" t="s">
        <v>5</v>
      </c>
    </row>
    <row r="342" spans="1:3" x14ac:dyDescent="0.3">
      <c r="A342">
        <v>337</v>
      </c>
      <c r="B342" t="str">
        <f>"00437781"</f>
        <v>00437781</v>
      </c>
      <c r="C342" t="str">
        <f>"004"</f>
        <v>004</v>
      </c>
    </row>
    <row r="343" spans="1:3" x14ac:dyDescent="0.3">
      <c r="A343">
        <v>338</v>
      </c>
      <c r="B343" t="str">
        <f>"00972952"</f>
        <v>00972952</v>
      </c>
      <c r="C343" t="str">
        <f>"003"</f>
        <v>003</v>
      </c>
    </row>
    <row r="344" spans="1:3" x14ac:dyDescent="0.3">
      <c r="A344">
        <v>339</v>
      </c>
      <c r="B344" t="str">
        <f>"00978800"</f>
        <v>00978800</v>
      </c>
      <c r="C344" t="str">
        <f>"003"</f>
        <v>003</v>
      </c>
    </row>
    <row r="345" spans="1:3" x14ac:dyDescent="0.3">
      <c r="A345">
        <v>340</v>
      </c>
      <c r="B345" t="str">
        <f>"00116420"</f>
        <v>00116420</v>
      </c>
      <c r="C345" t="str">
        <f>"003"</f>
        <v>003</v>
      </c>
    </row>
    <row r="346" spans="1:3" x14ac:dyDescent="0.3">
      <c r="A346">
        <v>341</v>
      </c>
      <c r="B346" t="str">
        <f>"201511016551"</f>
        <v>201511016551</v>
      </c>
      <c r="C346" t="s">
        <v>7</v>
      </c>
    </row>
    <row r="347" spans="1:3" x14ac:dyDescent="0.3">
      <c r="A347">
        <v>342</v>
      </c>
      <c r="B347" t="str">
        <f>"00629869"</f>
        <v>00629869</v>
      </c>
      <c r="C347" t="str">
        <f>"003"</f>
        <v>003</v>
      </c>
    </row>
    <row r="348" spans="1:3" x14ac:dyDescent="0.3">
      <c r="A348">
        <v>343</v>
      </c>
      <c r="B348" t="str">
        <f>"00441152"</f>
        <v>00441152</v>
      </c>
      <c r="C348" t="str">
        <f>"003"</f>
        <v>003</v>
      </c>
    </row>
    <row r="349" spans="1:3" x14ac:dyDescent="0.3">
      <c r="A349">
        <v>344</v>
      </c>
      <c r="B349" t="str">
        <f>"00765342"</f>
        <v>00765342</v>
      </c>
      <c r="C349" t="s">
        <v>6</v>
      </c>
    </row>
    <row r="350" spans="1:3" x14ac:dyDescent="0.3">
      <c r="A350">
        <v>345</v>
      </c>
      <c r="B350" t="str">
        <f>"00981803"</f>
        <v>00981803</v>
      </c>
      <c r="C350" t="s">
        <v>6</v>
      </c>
    </row>
    <row r="351" spans="1:3" x14ac:dyDescent="0.3">
      <c r="A351">
        <v>346</v>
      </c>
      <c r="B351" t="str">
        <f>"00137784"</f>
        <v>00137784</v>
      </c>
      <c r="C351" t="str">
        <f>"003"</f>
        <v>003</v>
      </c>
    </row>
    <row r="352" spans="1:3" x14ac:dyDescent="0.3">
      <c r="A352">
        <v>347</v>
      </c>
      <c r="B352" t="str">
        <f>"00980483"</f>
        <v>00980483</v>
      </c>
      <c r="C352" t="s">
        <v>6</v>
      </c>
    </row>
    <row r="353" spans="1:3" x14ac:dyDescent="0.3">
      <c r="A353">
        <v>348</v>
      </c>
      <c r="B353" t="str">
        <f>"00981008"</f>
        <v>00981008</v>
      </c>
      <c r="C353" t="s">
        <v>5</v>
      </c>
    </row>
    <row r="354" spans="1:3" x14ac:dyDescent="0.3">
      <c r="A354">
        <v>349</v>
      </c>
      <c r="B354" t="str">
        <f>"00465086"</f>
        <v>00465086</v>
      </c>
      <c r="C354" t="s">
        <v>5</v>
      </c>
    </row>
    <row r="355" spans="1:3" x14ac:dyDescent="0.3">
      <c r="A355">
        <v>350</v>
      </c>
      <c r="B355" t="str">
        <f>"201512005431"</f>
        <v>201512005431</v>
      </c>
      <c r="C355" t="str">
        <f>"003"</f>
        <v>003</v>
      </c>
    </row>
    <row r="356" spans="1:3" x14ac:dyDescent="0.3">
      <c r="A356">
        <v>351</v>
      </c>
      <c r="B356" t="str">
        <f>"200804000558"</f>
        <v>200804000558</v>
      </c>
      <c r="C356" t="s">
        <v>11</v>
      </c>
    </row>
    <row r="357" spans="1:3" x14ac:dyDescent="0.3">
      <c r="A357">
        <v>352</v>
      </c>
      <c r="B357" t="str">
        <f>"00221836"</f>
        <v>00221836</v>
      </c>
      <c r="C357" t="s">
        <v>13</v>
      </c>
    </row>
    <row r="358" spans="1:3" x14ac:dyDescent="0.3">
      <c r="A358">
        <v>353</v>
      </c>
      <c r="B358" t="str">
        <f>"00692717"</f>
        <v>00692717</v>
      </c>
      <c r="C358" t="s">
        <v>11</v>
      </c>
    </row>
    <row r="359" spans="1:3" x14ac:dyDescent="0.3">
      <c r="A359">
        <v>354</v>
      </c>
      <c r="B359" t="str">
        <f>"00247286"</f>
        <v>00247286</v>
      </c>
      <c r="C359" t="s">
        <v>6</v>
      </c>
    </row>
    <row r="360" spans="1:3" x14ac:dyDescent="0.3">
      <c r="A360">
        <v>355</v>
      </c>
      <c r="B360" t="str">
        <f>"201511011810"</f>
        <v>201511011810</v>
      </c>
      <c r="C360" t="s">
        <v>5</v>
      </c>
    </row>
    <row r="361" spans="1:3" x14ac:dyDescent="0.3">
      <c r="A361">
        <v>356</v>
      </c>
      <c r="B361" t="str">
        <f>"00203189"</f>
        <v>00203189</v>
      </c>
      <c r="C361" t="str">
        <f>"003"</f>
        <v>003</v>
      </c>
    </row>
    <row r="362" spans="1:3" x14ac:dyDescent="0.3">
      <c r="A362">
        <v>357</v>
      </c>
      <c r="B362" t="str">
        <f>"00481723"</f>
        <v>00481723</v>
      </c>
      <c r="C362" t="str">
        <f>"003"</f>
        <v>003</v>
      </c>
    </row>
    <row r="363" spans="1:3" x14ac:dyDescent="0.3">
      <c r="A363">
        <v>358</v>
      </c>
      <c r="B363" t="str">
        <f>"00980048"</f>
        <v>00980048</v>
      </c>
      <c r="C363" t="str">
        <f>"003"</f>
        <v>003</v>
      </c>
    </row>
    <row r="364" spans="1:3" x14ac:dyDescent="0.3">
      <c r="A364">
        <v>359</v>
      </c>
      <c r="B364" t="str">
        <f>"201410000072"</f>
        <v>201410000072</v>
      </c>
      <c r="C364" t="str">
        <f>"003"</f>
        <v>003</v>
      </c>
    </row>
    <row r="365" spans="1:3" x14ac:dyDescent="0.3">
      <c r="A365">
        <v>360</v>
      </c>
      <c r="B365" t="str">
        <f>"00982711"</f>
        <v>00982711</v>
      </c>
      <c r="C365" t="s">
        <v>5</v>
      </c>
    </row>
    <row r="366" spans="1:3" x14ac:dyDescent="0.3">
      <c r="A366">
        <v>361</v>
      </c>
      <c r="B366" t="str">
        <f>"00545967"</f>
        <v>00545967</v>
      </c>
      <c r="C366" t="s">
        <v>5</v>
      </c>
    </row>
    <row r="367" spans="1:3" x14ac:dyDescent="0.3">
      <c r="A367">
        <v>362</v>
      </c>
      <c r="B367" t="str">
        <f>"00978698"</f>
        <v>00978698</v>
      </c>
      <c r="C367" t="s">
        <v>5</v>
      </c>
    </row>
    <row r="368" spans="1:3" x14ac:dyDescent="0.3">
      <c r="A368">
        <v>363</v>
      </c>
      <c r="B368" t="str">
        <f>"201412006980"</f>
        <v>201412006980</v>
      </c>
      <c r="C368" t="str">
        <f>"001"</f>
        <v>001</v>
      </c>
    </row>
    <row r="369" spans="1:3" x14ac:dyDescent="0.3">
      <c r="A369">
        <v>364</v>
      </c>
      <c r="B369" t="str">
        <f>"00758943"</f>
        <v>00758943</v>
      </c>
      <c r="C369" t="s">
        <v>5</v>
      </c>
    </row>
    <row r="370" spans="1:3" x14ac:dyDescent="0.3">
      <c r="A370">
        <v>365</v>
      </c>
      <c r="B370" t="str">
        <f>"00264110"</f>
        <v>00264110</v>
      </c>
      <c r="C370" t="s">
        <v>5</v>
      </c>
    </row>
    <row r="371" spans="1:3" x14ac:dyDescent="0.3">
      <c r="A371">
        <v>366</v>
      </c>
      <c r="B371" t="str">
        <f>"00238098"</f>
        <v>00238098</v>
      </c>
      <c r="C371" t="s">
        <v>7</v>
      </c>
    </row>
    <row r="372" spans="1:3" x14ac:dyDescent="0.3">
      <c r="A372">
        <v>367</v>
      </c>
      <c r="B372" t="str">
        <f>"00981786"</f>
        <v>00981786</v>
      </c>
      <c r="C372" t="str">
        <f>"003"</f>
        <v>003</v>
      </c>
    </row>
    <row r="373" spans="1:3" x14ac:dyDescent="0.3">
      <c r="A373">
        <v>368</v>
      </c>
      <c r="B373" t="str">
        <f>"00983835"</f>
        <v>00983835</v>
      </c>
      <c r="C373" t="str">
        <f>"003"</f>
        <v>003</v>
      </c>
    </row>
    <row r="374" spans="1:3" x14ac:dyDescent="0.3">
      <c r="A374">
        <v>369</v>
      </c>
      <c r="B374" t="str">
        <f>"00984521"</f>
        <v>00984521</v>
      </c>
      <c r="C374" t="s">
        <v>6</v>
      </c>
    </row>
    <row r="375" spans="1:3" x14ac:dyDescent="0.3">
      <c r="A375">
        <v>370</v>
      </c>
      <c r="B375" t="str">
        <f>"00984599"</f>
        <v>00984599</v>
      </c>
      <c r="C375" t="s">
        <v>5</v>
      </c>
    </row>
    <row r="376" spans="1:3" x14ac:dyDescent="0.3">
      <c r="A376">
        <v>371</v>
      </c>
      <c r="B376" t="str">
        <f>"00123526"</f>
        <v>00123526</v>
      </c>
      <c r="C376" t="s">
        <v>7</v>
      </c>
    </row>
    <row r="377" spans="1:3" x14ac:dyDescent="0.3">
      <c r="A377">
        <v>372</v>
      </c>
      <c r="B377" t="str">
        <f>"00980987"</f>
        <v>00980987</v>
      </c>
      <c r="C377" t="s">
        <v>10</v>
      </c>
    </row>
    <row r="378" spans="1:3" x14ac:dyDescent="0.3">
      <c r="A378">
        <v>373</v>
      </c>
      <c r="B378" t="str">
        <f>"00984652"</f>
        <v>00984652</v>
      </c>
      <c r="C378" t="s">
        <v>5</v>
      </c>
    </row>
    <row r="379" spans="1:3" x14ac:dyDescent="0.3">
      <c r="A379">
        <v>374</v>
      </c>
      <c r="B379" t="str">
        <f>"00816074"</f>
        <v>00816074</v>
      </c>
      <c r="C379" t="str">
        <f>"003"</f>
        <v>003</v>
      </c>
    </row>
    <row r="380" spans="1:3" x14ac:dyDescent="0.3">
      <c r="A380">
        <v>375</v>
      </c>
      <c r="B380" t="str">
        <f>"00982021"</f>
        <v>00982021</v>
      </c>
      <c r="C380" t="s">
        <v>5</v>
      </c>
    </row>
    <row r="381" spans="1:3" x14ac:dyDescent="0.3">
      <c r="A381">
        <v>376</v>
      </c>
      <c r="B381" t="str">
        <f>"00798567"</f>
        <v>00798567</v>
      </c>
      <c r="C381" t="s">
        <v>10</v>
      </c>
    </row>
    <row r="382" spans="1:3" x14ac:dyDescent="0.3">
      <c r="A382">
        <v>377</v>
      </c>
      <c r="B382" t="str">
        <f>"00984575"</f>
        <v>00984575</v>
      </c>
      <c r="C382" t="s">
        <v>16</v>
      </c>
    </row>
    <row r="383" spans="1:3" x14ac:dyDescent="0.3">
      <c r="A383">
        <v>378</v>
      </c>
      <c r="B383" t="str">
        <f>"00447305"</f>
        <v>00447305</v>
      </c>
      <c r="C383" t="str">
        <f>"004"</f>
        <v>004</v>
      </c>
    </row>
    <row r="384" spans="1:3" x14ac:dyDescent="0.3">
      <c r="A384">
        <v>379</v>
      </c>
      <c r="B384" t="str">
        <f>"00927255"</f>
        <v>00927255</v>
      </c>
      <c r="C384" t="s">
        <v>5</v>
      </c>
    </row>
    <row r="385" spans="1:3" x14ac:dyDescent="0.3">
      <c r="A385">
        <v>380</v>
      </c>
      <c r="B385" t="str">
        <f>"00772075"</f>
        <v>00772075</v>
      </c>
      <c r="C385" t="s">
        <v>8</v>
      </c>
    </row>
    <row r="386" spans="1:3" x14ac:dyDescent="0.3">
      <c r="A386">
        <v>381</v>
      </c>
      <c r="B386" t="str">
        <f>"201511033301"</f>
        <v>201511033301</v>
      </c>
      <c r="C386" t="s">
        <v>5</v>
      </c>
    </row>
    <row r="387" spans="1:3" x14ac:dyDescent="0.3">
      <c r="A387">
        <v>382</v>
      </c>
      <c r="B387" t="str">
        <f>"00984603"</f>
        <v>00984603</v>
      </c>
      <c r="C387" t="s">
        <v>5</v>
      </c>
    </row>
    <row r="388" spans="1:3" x14ac:dyDescent="0.3">
      <c r="A388">
        <v>383</v>
      </c>
      <c r="B388" t="str">
        <f>"00270000"</f>
        <v>00270000</v>
      </c>
      <c r="C388" t="str">
        <f>"003"</f>
        <v>003</v>
      </c>
    </row>
    <row r="389" spans="1:3" x14ac:dyDescent="0.3">
      <c r="A389">
        <v>384</v>
      </c>
      <c r="B389" t="str">
        <f>"00984080"</f>
        <v>00984080</v>
      </c>
      <c r="C389" t="s">
        <v>6</v>
      </c>
    </row>
    <row r="390" spans="1:3" x14ac:dyDescent="0.3">
      <c r="A390">
        <v>385</v>
      </c>
      <c r="B390" t="str">
        <f>"00984620"</f>
        <v>00984620</v>
      </c>
      <c r="C390" t="str">
        <f>"003"</f>
        <v>003</v>
      </c>
    </row>
    <row r="391" spans="1:3" x14ac:dyDescent="0.3">
      <c r="A391">
        <v>386</v>
      </c>
      <c r="B391" t="str">
        <f>"00844956"</f>
        <v>00844956</v>
      </c>
      <c r="C391" t="s">
        <v>10</v>
      </c>
    </row>
    <row r="392" spans="1:3" x14ac:dyDescent="0.3">
      <c r="A392">
        <v>387</v>
      </c>
      <c r="B392" t="str">
        <f>"00332903"</f>
        <v>00332903</v>
      </c>
      <c r="C392" t="s">
        <v>6</v>
      </c>
    </row>
    <row r="393" spans="1:3" x14ac:dyDescent="0.3">
      <c r="A393">
        <v>388</v>
      </c>
      <c r="B393" t="str">
        <f>"00281356"</f>
        <v>00281356</v>
      </c>
      <c r="C393" t="str">
        <f>"003"</f>
        <v>003</v>
      </c>
    </row>
    <row r="394" spans="1:3" x14ac:dyDescent="0.3">
      <c r="A394">
        <v>389</v>
      </c>
      <c r="B394" t="str">
        <f>"00795233"</f>
        <v>00795233</v>
      </c>
      <c r="C394" t="str">
        <f>"003"</f>
        <v>003</v>
      </c>
    </row>
    <row r="395" spans="1:3" x14ac:dyDescent="0.3">
      <c r="A395">
        <v>390</v>
      </c>
      <c r="B395" t="str">
        <f>"00983980"</f>
        <v>00983980</v>
      </c>
      <c r="C395" t="str">
        <f>"001"</f>
        <v>001</v>
      </c>
    </row>
    <row r="396" spans="1:3" x14ac:dyDescent="0.3">
      <c r="A396">
        <v>391</v>
      </c>
      <c r="B396" t="str">
        <f>"00187598"</f>
        <v>00187598</v>
      </c>
      <c r="C396" t="s">
        <v>6</v>
      </c>
    </row>
    <row r="397" spans="1:3" x14ac:dyDescent="0.3">
      <c r="A397">
        <v>392</v>
      </c>
      <c r="B397" t="str">
        <f>"00982299"</f>
        <v>00982299</v>
      </c>
      <c r="C397" t="s">
        <v>5</v>
      </c>
    </row>
    <row r="398" spans="1:3" x14ac:dyDescent="0.3">
      <c r="A398">
        <v>393</v>
      </c>
      <c r="B398" t="str">
        <f>"00925688"</f>
        <v>00925688</v>
      </c>
      <c r="C398" t="str">
        <f>"003"</f>
        <v>003</v>
      </c>
    </row>
    <row r="399" spans="1:3" x14ac:dyDescent="0.3">
      <c r="A399">
        <v>394</v>
      </c>
      <c r="B399" t="str">
        <f>"00983259"</f>
        <v>00983259</v>
      </c>
      <c r="C399" t="str">
        <f>"003"</f>
        <v>003</v>
      </c>
    </row>
    <row r="400" spans="1:3" x14ac:dyDescent="0.3">
      <c r="A400">
        <v>395</v>
      </c>
      <c r="B400" t="str">
        <f>"00479429"</f>
        <v>00479429</v>
      </c>
      <c r="C400" t="str">
        <f>"003"</f>
        <v>003</v>
      </c>
    </row>
    <row r="401" spans="1:3" x14ac:dyDescent="0.3">
      <c r="A401">
        <v>396</v>
      </c>
      <c r="B401" t="str">
        <f>"00982144"</f>
        <v>00982144</v>
      </c>
      <c r="C401" t="s">
        <v>5</v>
      </c>
    </row>
    <row r="402" spans="1:3" x14ac:dyDescent="0.3">
      <c r="A402">
        <v>397</v>
      </c>
      <c r="B402" t="str">
        <f>"00926416"</f>
        <v>00926416</v>
      </c>
      <c r="C402" t="s">
        <v>5</v>
      </c>
    </row>
    <row r="403" spans="1:3" x14ac:dyDescent="0.3">
      <c r="A403">
        <v>398</v>
      </c>
      <c r="B403" t="str">
        <f>"00469945"</f>
        <v>00469945</v>
      </c>
      <c r="C403" t="s">
        <v>11</v>
      </c>
    </row>
    <row r="404" spans="1:3" x14ac:dyDescent="0.3">
      <c r="A404">
        <v>399</v>
      </c>
      <c r="B404" t="str">
        <f>"201511019335"</f>
        <v>201511019335</v>
      </c>
      <c r="C404" t="s">
        <v>5</v>
      </c>
    </row>
    <row r="405" spans="1:3" x14ac:dyDescent="0.3">
      <c r="A405">
        <v>400</v>
      </c>
      <c r="B405" t="str">
        <f>"00984237"</f>
        <v>00984237</v>
      </c>
      <c r="C405" t="str">
        <f>"004"</f>
        <v>004</v>
      </c>
    </row>
    <row r="406" spans="1:3" x14ac:dyDescent="0.3">
      <c r="A406">
        <v>401</v>
      </c>
      <c r="B406" t="str">
        <f>"00984224"</f>
        <v>00984224</v>
      </c>
      <c r="C406" t="str">
        <f>"003"</f>
        <v>003</v>
      </c>
    </row>
    <row r="407" spans="1:3" x14ac:dyDescent="0.3">
      <c r="A407">
        <v>402</v>
      </c>
      <c r="B407" t="str">
        <f>"201604003126"</f>
        <v>201604003126</v>
      </c>
      <c r="C407" t="s">
        <v>7</v>
      </c>
    </row>
    <row r="408" spans="1:3" x14ac:dyDescent="0.3">
      <c r="A408">
        <v>403</v>
      </c>
      <c r="B408" t="str">
        <f>"00980890"</f>
        <v>00980890</v>
      </c>
      <c r="C408" t="str">
        <f>"001"</f>
        <v>001</v>
      </c>
    </row>
    <row r="409" spans="1:3" x14ac:dyDescent="0.3">
      <c r="A409">
        <v>404</v>
      </c>
      <c r="B409" t="str">
        <f>"00975638"</f>
        <v>00975638</v>
      </c>
      <c r="C409" t="str">
        <f>"003"</f>
        <v>003</v>
      </c>
    </row>
    <row r="410" spans="1:3" x14ac:dyDescent="0.3">
      <c r="A410">
        <v>405</v>
      </c>
      <c r="B410" t="str">
        <f>"00985410"</f>
        <v>00985410</v>
      </c>
      <c r="C410" t="str">
        <f>"003"</f>
        <v>003</v>
      </c>
    </row>
    <row r="411" spans="1:3" x14ac:dyDescent="0.3">
      <c r="A411">
        <v>406</v>
      </c>
      <c r="B411" t="str">
        <f>"201511032090"</f>
        <v>201511032090</v>
      </c>
      <c r="C411" t="s">
        <v>5</v>
      </c>
    </row>
    <row r="412" spans="1:3" x14ac:dyDescent="0.3">
      <c r="A412">
        <v>407</v>
      </c>
      <c r="B412" t="str">
        <f>"00986697"</f>
        <v>00986697</v>
      </c>
      <c r="C412" t="str">
        <f>"003"</f>
        <v>003</v>
      </c>
    </row>
    <row r="413" spans="1:3" x14ac:dyDescent="0.3">
      <c r="A413">
        <v>408</v>
      </c>
      <c r="B413" t="str">
        <f>"00644554"</f>
        <v>00644554</v>
      </c>
      <c r="C413" t="s">
        <v>5</v>
      </c>
    </row>
    <row r="414" spans="1:3" x14ac:dyDescent="0.3">
      <c r="A414">
        <v>409</v>
      </c>
      <c r="B414" t="str">
        <f>"00985608"</f>
        <v>00985608</v>
      </c>
      <c r="C414" t="s">
        <v>13</v>
      </c>
    </row>
    <row r="415" spans="1:3" x14ac:dyDescent="0.3">
      <c r="A415">
        <v>410</v>
      </c>
      <c r="B415" t="str">
        <f>"00967241"</f>
        <v>00967241</v>
      </c>
      <c r="C415" t="str">
        <f>"003"</f>
        <v>003</v>
      </c>
    </row>
    <row r="416" spans="1:3" x14ac:dyDescent="0.3">
      <c r="A416">
        <v>411</v>
      </c>
      <c r="B416" t="str">
        <f>"00159103"</f>
        <v>00159103</v>
      </c>
      <c r="C416" t="s">
        <v>5</v>
      </c>
    </row>
    <row r="417" spans="1:3" x14ac:dyDescent="0.3">
      <c r="A417">
        <v>412</v>
      </c>
      <c r="B417" t="str">
        <f>"00207551"</f>
        <v>00207551</v>
      </c>
      <c r="C417" t="s">
        <v>5</v>
      </c>
    </row>
    <row r="418" spans="1:3" x14ac:dyDescent="0.3">
      <c r="A418">
        <v>413</v>
      </c>
      <c r="B418" t="str">
        <f>"00983653"</f>
        <v>00983653</v>
      </c>
      <c r="C418" t="str">
        <f>"003"</f>
        <v>003</v>
      </c>
    </row>
    <row r="419" spans="1:3" x14ac:dyDescent="0.3">
      <c r="A419">
        <v>414</v>
      </c>
      <c r="B419" t="str">
        <f>"00986820"</f>
        <v>00986820</v>
      </c>
      <c r="C419" t="str">
        <f>"003"</f>
        <v>003</v>
      </c>
    </row>
    <row r="420" spans="1:3" x14ac:dyDescent="0.3">
      <c r="A420">
        <v>415</v>
      </c>
      <c r="B420" t="str">
        <f>"00446655"</f>
        <v>00446655</v>
      </c>
      <c r="C420" t="s">
        <v>7</v>
      </c>
    </row>
    <row r="421" spans="1:3" x14ac:dyDescent="0.3">
      <c r="A421">
        <v>416</v>
      </c>
      <c r="B421" t="str">
        <f>"00986980"</f>
        <v>00986980</v>
      </c>
      <c r="C421" t="s">
        <v>5</v>
      </c>
    </row>
    <row r="422" spans="1:3" x14ac:dyDescent="0.3">
      <c r="A422">
        <v>417</v>
      </c>
      <c r="B422" t="str">
        <f>"00919694"</f>
        <v>00919694</v>
      </c>
      <c r="C422" t="s">
        <v>5</v>
      </c>
    </row>
    <row r="423" spans="1:3" x14ac:dyDescent="0.3">
      <c r="A423">
        <v>418</v>
      </c>
      <c r="B423" t="str">
        <f>"00985167"</f>
        <v>00985167</v>
      </c>
      <c r="C423" t="s">
        <v>10</v>
      </c>
    </row>
    <row r="424" spans="1:3" x14ac:dyDescent="0.3">
      <c r="A424">
        <v>419</v>
      </c>
      <c r="B424" t="str">
        <f>"201409004009"</f>
        <v>201409004009</v>
      </c>
      <c r="C424" t="str">
        <f>"003"</f>
        <v>003</v>
      </c>
    </row>
    <row r="425" spans="1:3" x14ac:dyDescent="0.3">
      <c r="A425">
        <v>420</v>
      </c>
      <c r="B425" t="str">
        <f>"00927134"</f>
        <v>00927134</v>
      </c>
      <c r="C425" t="s">
        <v>8</v>
      </c>
    </row>
    <row r="426" spans="1:3" x14ac:dyDescent="0.3">
      <c r="A426">
        <v>421</v>
      </c>
      <c r="B426" t="str">
        <f>"201512005604"</f>
        <v>201512005604</v>
      </c>
      <c r="C426" t="str">
        <f>"003"</f>
        <v>003</v>
      </c>
    </row>
    <row r="427" spans="1:3" x14ac:dyDescent="0.3">
      <c r="A427">
        <v>422</v>
      </c>
      <c r="B427" t="str">
        <f>"00983992"</f>
        <v>00983992</v>
      </c>
      <c r="C427" t="str">
        <f>"004"</f>
        <v>004</v>
      </c>
    </row>
    <row r="428" spans="1:3" x14ac:dyDescent="0.3">
      <c r="A428">
        <v>423</v>
      </c>
      <c r="B428" t="str">
        <f>"00776492"</f>
        <v>00776492</v>
      </c>
      <c r="C428" t="s">
        <v>5</v>
      </c>
    </row>
    <row r="429" spans="1:3" x14ac:dyDescent="0.3">
      <c r="A429">
        <v>424</v>
      </c>
      <c r="B429" t="str">
        <f>"00978049"</f>
        <v>00978049</v>
      </c>
      <c r="C429" t="s">
        <v>5</v>
      </c>
    </row>
    <row r="430" spans="1:3" x14ac:dyDescent="0.3">
      <c r="A430">
        <v>425</v>
      </c>
      <c r="B430" t="str">
        <f>"00986100"</f>
        <v>00986100</v>
      </c>
      <c r="C430" t="str">
        <f>"003"</f>
        <v>003</v>
      </c>
    </row>
    <row r="431" spans="1:3" x14ac:dyDescent="0.3">
      <c r="A431">
        <v>426</v>
      </c>
      <c r="B431" t="str">
        <f>"00986924"</f>
        <v>00986924</v>
      </c>
      <c r="C431" t="s">
        <v>5</v>
      </c>
    </row>
    <row r="432" spans="1:3" x14ac:dyDescent="0.3">
      <c r="A432">
        <v>427</v>
      </c>
      <c r="B432" t="str">
        <f>"00473081"</f>
        <v>00473081</v>
      </c>
      <c r="C432" t="str">
        <f>"003"</f>
        <v>003</v>
      </c>
    </row>
    <row r="433" spans="1:3" x14ac:dyDescent="0.3">
      <c r="A433">
        <v>428</v>
      </c>
      <c r="B433" t="str">
        <f>"00984951"</f>
        <v>00984951</v>
      </c>
      <c r="C433" t="s">
        <v>5</v>
      </c>
    </row>
    <row r="434" spans="1:3" x14ac:dyDescent="0.3">
      <c r="A434">
        <v>429</v>
      </c>
      <c r="B434" t="str">
        <f>"00932896"</f>
        <v>00932896</v>
      </c>
      <c r="C434" t="str">
        <f>"003"</f>
        <v>003</v>
      </c>
    </row>
    <row r="435" spans="1:3" x14ac:dyDescent="0.3">
      <c r="A435">
        <v>430</v>
      </c>
      <c r="B435" t="str">
        <f>"00681940"</f>
        <v>00681940</v>
      </c>
      <c r="C435" t="str">
        <f>"001"</f>
        <v>001</v>
      </c>
    </row>
    <row r="436" spans="1:3" x14ac:dyDescent="0.3">
      <c r="A436">
        <v>431</v>
      </c>
      <c r="B436" t="str">
        <f>"00187938"</f>
        <v>00187938</v>
      </c>
      <c r="C436" t="str">
        <f>"003"</f>
        <v>003</v>
      </c>
    </row>
    <row r="437" spans="1:3" x14ac:dyDescent="0.3">
      <c r="A437">
        <v>432</v>
      </c>
      <c r="B437" t="str">
        <f>"00156060"</f>
        <v>00156060</v>
      </c>
      <c r="C437" t="s">
        <v>7</v>
      </c>
    </row>
    <row r="438" spans="1:3" x14ac:dyDescent="0.3">
      <c r="A438">
        <v>433</v>
      </c>
      <c r="B438" t="str">
        <f>"00675155"</f>
        <v>00675155</v>
      </c>
      <c r="C438" t="str">
        <f>"003"</f>
        <v>003</v>
      </c>
    </row>
    <row r="439" spans="1:3" x14ac:dyDescent="0.3">
      <c r="A439">
        <v>434</v>
      </c>
      <c r="B439" t="str">
        <f>"00980595"</f>
        <v>00980595</v>
      </c>
      <c r="C439" t="s">
        <v>5</v>
      </c>
    </row>
    <row r="440" spans="1:3" x14ac:dyDescent="0.3">
      <c r="A440">
        <v>435</v>
      </c>
      <c r="B440" t="str">
        <f>"00982983"</f>
        <v>00982983</v>
      </c>
      <c r="C440" t="s">
        <v>5</v>
      </c>
    </row>
    <row r="441" spans="1:3" x14ac:dyDescent="0.3">
      <c r="A441">
        <v>436</v>
      </c>
      <c r="B441" t="str">
        <f>"00883769"</f>
        <v>00883769</v>
      </c>
      <c r="C441" t="str">
        <f>"003"</f>
        <v>003</v>
      </c>
    </row>
    <row r="442" spans="1:3" x14ac:dyDescent="0.3">
      <c r="A442">
        <v>437</v>
      </c>
      <c r="B442" t="str">
        <f>"00288337"</f>
        <v>00288337</v>
      </c>
      <c r="C442" t="s">
        <v>5</v>
      </c>
    </row>
    <row r="443" spans="1:3" x14ac:dyDescent="0.3">
      <c r="A443">
        <v>438</v>
      </c>
      <c r="B443" t="str">
        <f>"00935884"</f>
        <v>00935884</v>
      </c>
      <c r="C443" t="s">
        <v>17</v>
      </c>
    </row>
    <row r="444" spans="1:3" x14ac:dyDescent="0.3">
      <c r="A444">
        <v>439</v>
      </c>
      <c r="B444" t="str">
        <f>"00985828"</f>
        <v>00985828</v>
      </c>
      <c r="C444" t="s">
        <v>5</v>
      </c>
    </row>
    <row r="445" spans="1:3" x14ac:dyDescent="0.3">
      <c r="A445">
        <v>440</v>
      </c>
      <c r="B445" t="str">
        <f>"00531057"</f>
        <v>00531057</v>
      </c>
      <c r="C445" t="s">
        <v>5</v>
      </c>
    </row>
    <row r="446" spans="1:3" x14ac:dyDescent="0.3">
      <c r="A446">
        <v>441</v>
      </c>
      <c r="B446" t="str">
        <f>"00986711"</f>
        <v>00986711</v>
      </c>
      <c r="C446" t="s">
        <v>10</v>
      </c>
    </row>
    <row r="447" spans="1:3" x14ac:dyDescent="0.3">
      <c r="A447">
        <v>442</v>
      </c>
      <c r="B447" t="str">
        <f>"00910617"</f>
        <v>00910617</v>
      </c>
      <c r="C447" t="str">
        <f>"003"</f>
        <v>003</v>
      </c>
    </row>
    <row r="448" spans="1:3" x14ac:dyDescent="0.3">
      <c r="A448">
        <v>443</v>
      </c>
      <c r="B448" t="str">
        <f>"201512001483"</f>
        <v>201512001483</v>
      </c>
      <c r="C448" t="s">
        <v>7</v>
      </c>
    </row>
    <row r="449" spans="1:3" x14ac:dyDescent="0.3">
      <c r="A449">
        <v>444</v>
      </c>
      <c r="B449" t="str">
        <f>"00984837"</f>
        <v>00984837</v>
      </c>
      <c r="C449" t="s">
        <v>5</v>
      </c>
    </row>
    <row r="450" spans="1:3" x14ac:dyDescent="0.3">
      <c r="A450">
        <v>445</v>
      </c>
      <c r="B450" t="str">
        <f>"201406015922"</f>
        <v>201406015922</v>
      </c>
      <c r="C450" t="str">
        <f>"003"</f>
        <v>003</v>
      </c>
    </row>
    <row r="451" spans="1:3" x14ac:dyDescent="0.3">
      <c r="A451">
        <v>446</v>
      </c>
      <c r="B451" t="str">
        <f>"00985260"</f>
        <v>00985260</v>
      </c>
      <c r="C451" t="str">
        <f>"004"</f>
        <v>004</v>
      </c>
    </row>
    <row r="452" spans="1:3" x14ac:dyDescent="0.3">
      <c r="A452">
        <v>447</v>
      </c>
      <c r="B452" t="str">
        <f>"00985283"</f>
        <v>00985283</v>
      </c>
      <c r="C452" t="str">
        <f>"003"</f>
        <v>003</v>
      </c>
    </row>
    <row r="453" spans="1:3" x14ac:dyDescent="0.3">
      <c r="A453">
        <v>448</v>
      </c>
      <c r="B453" t="str">
        <f>"00985802"</f>
        <v>00985802</v>
      </c>
      <c r="C453" t="str">
        <f>"003"</f>
        <v>003</v>
      </c>
    </row>
    <row r="454" spans="1:3" x14ac:dyDescent="0.3">
      <c r="A454">
        <v>449</v>
      </c>
      <c r="B454" t="str">
        <f>"00467267"</f>
        <v>00467267</v>
      </c>
      <c r="C454" t="s">
        <v>11</v>
      </c>
    </row>
    <row r="455" spans="1:3" x14ac:dyDescent="0.3">
      <c r="A455">
        <v>450</v>
      </c>
      <c r="B455" t="str">
        <f>"00986961"</f>
        <v>00986961</v>
      </c>
      <c r="C455" t="str">
        <f>"003"</f>
        <v>003</v>
      </c>
    </row>
    <row r="456" spans="1:3" x14ac:dyDescent="0.3">
      <c r="A456">
        <v>451</v>
      </c>
      <c r="B456" t="str">
        <f>"00974855"</f>
        <v>00974855</v>
      </c>
      <c r="C456" t="s">
        <v>5</v>
      </c>
    </row>
    <row r="457" spans="1:3" x14ac:dyDescent="0.3">
      <c r="A457">
        <v>452</v>
      </c>
      <c r="B457" t="str">
        <f>"00985619"</f>
        <v>00985619</v>
      </c>
      <c r="C457" t="s">
        <v>5</v>
      </c>
    </row>
    <row r="458" spans="1:3" x14ac:dyDescent="0.3">
      <c r="A458">
        <v>453</v>
      </c>
      <c r="B458" t="str">
        <f>"00287545"</f>
        <v>00287545</v>
      </c>
      <c r="C458" t="s">
        <v>7</v>
      </c>
    </row>
    <row r="459" spans="1:3" x14ac:dyDescent="0.3">
      <c r="A459">
        <v>454</v>
      </c>
      <c r="B459" t="str">
        <f>"00677873"</f>
        <v>00677873</v>
      </c>
      <c r="C459" t="s">
        <v>6</v>
      </c>
    </row>
    <row r="460" spans="1:3" x14ac:dyDescent="0.3">
      <c r="A460">
        <v>455</v>
      </c>
      <c r="B460" t="str">
        <f>"00986973"</f>
        <v>00986973</v>
      </c>
      <c r="C460" t="s">
        <v>5</v>
      </c>
    </row>
    <row r="461" spans="1:3" x14ac:dyDescent="0.3">
      <c r="A461">
        <v>456</v>
      </c>
      <c r="B461" t="str">
        <f>"00980896"</f>
        <v>00980896</v>
      </c>
      <c r="C461" t="s">
        <v>5</v>
      </c>
    </row>
    <row r="462" spans="1:3" x14ac:dyDescent="0.3">
      <c r="A462">
        <v>457</v>
      </c>
      <c r="B462" t="str">
        <f>"00980975"</f>
        <v>00980975</v>
      </c>
      <c r="C462" t="str">
        <f>"003"</f>
        <v>003</v>
      </c>
    </row>
    <row r="463" spans="1:3" x14ac:dyDescent="0.3">
      <c r="A463">
        <v>458</v>
      </c>
      <c r="B463" t="str">
        <f>"00984759"</f>
        <v>00984759</v>
      </c>
      <c r="C463" t="str">
        <f>"003"</f>
        <v>003</v>
      </c>
    </row>
    <row r="464" spans="1:3" x14ac:dyDescent="0.3">
      <c r="A464">
        <v>459</v>
      </c>
      <c r="B464" t="str">
        <f>"00984377"</f>
        <v>00984377</v>
      </c>
      <c r="C464" t="s">
        <v>10</v>
      </c>
    </row>
    <row r="465" spans="1:3" x14ac:dyDescent="0.3">
      <c r="A465">
        <v>460</v>
      </c>
      <c r="B465" t="str">
        <f>"201410002938"</f>
        <v>201410002938</v>
      </c>
      <c r="C465" t="str">
        <f>"003"</f>
        <v>003</v>
      </c>
    </row>
    <row r="466" spans="1:3" x14ac:dyDescent="0.3">
      <c r="A466">
        <v>461</v>
      </c>
      <c r="B466" t="str">
        <f>"00516618"</f>
        <v>00516618</v>
      </c>
      <c r="C466" t="str">
        <f>"003"</f>
        <v>003</v>
      </c>
    </row>
    <row r="467" spans="1:3" x14ac:dyDescent="0.3">
      <c r="A467">
        <v>462</v>
      </c>
      <c r="B467" t="str">
        <f>"00813586"</f>
        <v>00813586</v>
      </c>
      <c r="C467" t="s">
        <v>5</v>
      </c>
    </row>
    <row r="468" spans="1:3" x14ac:dyDescent="0.3">
      <c r="A468">
        <v>463</v>
      </c>
      <c r="B468" t="str">
        <f>"00981940"</f>
        <v>00981940</v>
      </c>
      <c r="C468" t="s">
        <v>5</v>
      </c>
    </row>
    <row r="469" spans="1:3" x14ac:dyDescent="0.3">
      <c r="A469">
        <v>464</v>
      </c>
      <c r="B469" t="str">
        <f>"00667887"</f>
        <v>00667887</v>
      </c>
      <c r="C469" t="s">
        <v>5</v>
      </c>
    </row>
    <row r="470" spans="1:3" x14ac:dyDescent="0.3">
      <c r="A470">
        <v>465</v>
      </c>
      <c r="B470" t="str">
        <f>"00984906"</f>
        <v>00984906</v>
      </c>
      <c r="C470" t="s">
        <v>5</v>
      </c>
    </row>
    <row r="471" spans="1:3" x14ac:dyDescent="0.3">
      <c r="A471">
        <v>466</v>
      </c>
      <c r="B471" t="str">
        <f>"00754746"</f>
        <v>00754746</v>
      </c>
      <c r="C471" t="str">
        <f>"003"</f>
        <v>003</v>
      </c>
    </row>
    <row r="472" spans="1:3" x14ac:dyDescent="0.3">
      <c r="A472">
        <v>467</v>
      </c>
      <c r="B472" t="str">
        <f>"00985624"</f>
        <v>00985624</v>
      </c>
      <c r="C472" t="s">
        <v>5</v>
      </c>
    </row>
    <row r="473" spans="1:3" x14ac:dyDescent="0.3">
      <c r="A473">
        <v>468</v>
      </c>
      <c r="B473" t="str">
        <f>"00325499"</f>
        <v>00325499</v>
      </c>
      <c r="C473" t="s">
        <v>5</v>
      </c>
    </row>
    <row r="474" spans="1:3" x14ac:dyDescent="0.3">
      <c r="A474">
        <v>469</v>
      </c>
      <c r="B474" t="str">
        <f>"00982844"</f>
        <v>00982844</v>
      </c>
      <c r="C474" t="s">
        <v>5</v>
      </c>
    </row>
    <row r="475" spans="1:3" x14ac:dyDescent="0.3">
      <c r="A475">
        <v>470</v>
      </c>
      <c r="B475" t="str">
        <f>"00975488"</f>
        <v>00975488</v>
      </c>
      <c r="C475" t="s">
        <v>7</v>
      </c>
    </row>
    <row r="476" spans="1:3" x14ac:dyDescent="0.3">
      <c r="A476">
        <v>471</v>
      </c>
      <c r="B476" t="str">
        <f>"00979269"</f>
        <v>00979269</v>
      </c>
      <c r="C476" t="str">
        <f>"003"</f>
        <v>003</v>
      </c>
    </row>
    <row r="477" spans="1:3" x14ac:dyDescent="0.3">
      <c r="A477">
        <v>472</v>
      </c>
      <c r="B477" t="str">
        <f>"00987114"</f>
        <v>00987114</v>
      </c>
      <c r="C477" t="s">
        <v>5</v>
      </c>
    </row>
    <row r="478" spans="1:3" x14ac:dyDescent="0.3">
      <c r="A478">
        <v>473</v>
      </c>
      <c r="B478" t="str">
        <f>"201406012291"</f>
        <v>201406012291</v>
      </c>
      <c r="C478" t="str">
        <f>"003"</f>
        <v>003</v>
      </c>
    </row>
    <row r="479" spans="1:3" x14ac:dyDescent="0.3">
      <c r="A479">
        <v>474</v>
      </c>
      <c r="B479" t="str">
        <f>"00820469"</f>
        <v>00820469</v>
      </c>
      <c r="C479" t="str">
        <f>"003"</f>
        <v>003</v>
      </c>
    </row>
    <row r="480" spans="1:3" x14ac:dyDescent="0.3">
      <c r="A480">
        <v>475</v>
      </c>
      <c r="B480" t="str">
        <f>"00818262"</f>
        <v>00818262</v>
      </c>
      <c r="C480" t="s">
        <v>5</v>
      </c>
    </row>
    <row r="481" spans="1:3" x14ac:dyDescent="0.3">
      <c r="A481">
        <v>476</v>
      </c>
      <c r="B481" t="str">
        <f>"00610307"</f>
        <v>00610307</v>
      </c>
      <c r="C481" t="str">
        <f>"003"</f>
        <v>003</v>
      </c>
    </row>
    <row r="482" spans="1:3" x14ac:dyDescent="0.3">
      <c r="A482">
        <v>477</v>
      </c>
      <c r="B482" t="str">
        <f>"201604005147"</f>
        <v>201604005147</v>
      </c>
      <c r="C482" t="s">
        <v>18</v>
      </c>
    </row>
    <row r="483" spans="1:3" x14ac:dyDescent="0.3">
      <c r="A483">
        <v>478</v>
      </c>
      <c r="B483" t="str">
        <f>"00235228"</f>
        <v>00235228</v>
      </c>
      <c r="C483" t="s">
        <v>6</v>
      </c>
    </row>
    <row r="484" spans="1:3" x14ac:dyDescent="0.3">
      <c r="A484">
        <v>479</v>
      </c>
      <c r="B484" t="str">
        <f>"00981015"</f>
        <v>00981015</v>
      </c>
      <c r="C484" t="s">
        <v>11</v>
      </c>
    </row>
    <row r="485" spans="1:3" x14ac:dyDescent="0.3">
      <c r="A485">
        <v>480</v>
      </c>
      <c r="B485" t="str">
        <f>"00882809"</f>
        <v>00882809</v>
      </c>
      <c r="C485" t="str">
        <f>"004"</f>
        <v>004</v>
      </c>
    </row>
    <row r="486" spans="1:3" x14ac:dyDescent="0.3">
      <c r="A486">
        <v>481</v>
      </c>
      <c r="B486" t="str">
        <f>"00818311"</f>
        <v>00818311</v>
      </c>
      <c r="C486" t="s">
        <v>10</v>
      </c>
    </row>
    <row r="487" spans="1:3" x14ac:dyDescent="0.3">
      <c r="A487">
        <v>482</v>
      </c>
      <c r="B487" t="str">
        <f>"00983340"</f>
        <v>00983340</v>
      </c>
      <c r="C487" t="s">
        <v>5</v>
      </c>
    </row>
    <row r="488" spans="1:3" x14ac:dyDescent="0.3">
      <c r="A488">
        <v>483</v>
      </c>
      <c r="B488" t="str">
        <f>"00546893"</f>
        <v>00546893</v>
      </c>
      <c r="C488" t="str">
        <f>"004"</f>
        <v>004</v>
      </c>
    </row>
    <row r="489" spans="1:3" x14ac:dyDescent="0.3">
      <c r="A489">
        <v>484</v>
      </c>
      <c r="B489" t="str">
        <f>"00500707"</f>
        <v>00500707</v>
      </c>
      <c r="C489" t="s">
        <v>7</v>
      </c>
    </row>
    <row r="490" spans="1:3" x14ac:dyDescent="0.3">
      <c r="A490">
        <v>485</v>
      </c>
      <c r="B490" t="str">
        <f>"00986483"</f>
        <v>00986483</v>
      </c>
      <c r="C490" t="s">
        <v>5</v>
      </c>
    </row>
    <row r="491" spans="1:3" x14ac:dyDescent="0.3">
      <c r="A491">
        <v>486</v>
      </c>
      <c r="B491" t="str">
        <f>"00537663"</f>
        <v>00537663</v>
      </c>
      <c r="C491" t="str">
        <f>"003"</f>
        <v>003</v>
      </c>
    </row>
    <row r="492" spans="1:3" x14ac:dyDescent="0.3">
      <c r="A492">
        <v>487</v>
      </c>
      <c r="B492" t="str">
        <f>"00457172"</f>
        <v>00457172</v>
      </c>
      <c r="C492" t="s">
        <v>6</v>
      </c>
    </row>
    <row r="493" spans="1:3" x14ac:dyDescent="0.3">
      <c r="A493">
        <v>488</v>
      </c>
      <c r="B493" t="str">
        <f>"00808231"</f>
        <v>00808231</v>
      </c>
      <c r="C493" t="s">
        <v>7</v>
      </c>
    </row>
    <row r="494" spans="1:3" x14ac:dyDescent="0.3">
      <c r="A494">
        <v>489</v>
      </c>
      <c r="B494" t="str">
        <f>"00986018"</f>
        <v>00986018</v>
      </c>
      <c r="C494" t="s">
        <v>5</v>
      </c>
    </row>
    <row r="495" spans="1:3" x14ac:dyDescent="0.3">
      <c r="A495">
        <v>490</v>
      </c>
      <c r="B495" t="str">
        <f>"00977882"</f>
        <v>00977882</v>
      </c>
      <c r="C495" t="s">
        <v>5</v>
      </c>
    </row>
    <row r="496" spans="1:3" x14ac:dyDescent="0.3">
      <c r="A496">
        <v>491</v>
      </c>
      <c r="B496" t="str">
        <f>"00483637"</f>
        <v>00483637</v>
      </c>
      <c r="C496" t="s">
        <v>5</v>
      </c>
    </row>
    <row r="497" spans="1:3" x14ac:dyDescent="0.3">
      <c r="A497">
        <v>492</v>
      </c>
      <c r="B497" t="str">
        <f>"00983955"</f>
        <v>00983955</v>
      </c>
      <c r="C497" t="str">
        <f>"003"</f>
        <v>003</v>
      </c>
    </row>
    <row r="498" spans="1:3" x14ac:dyDescent="0.3">
      <c r="A498">
        <v>493</v>
      </c>
      <c r="B498" t="str">
        <f>"00984289"</f>
        <v>00984289</v>
      </c>
      <c r="C498" t="str">
        <f>"003"</f>
        <v>003</v>
      </c>
    </row>
    <row r="499" spans="1:3" x14ac:dyDescent="0.3">
      <c r="A499">
        <v>494</v>
      </c>
      <c r="B499" t="str">
        <f>"00436332"</f>
        <v>00436332</v>
      </c>
      <c r="C499" t="str">
        <f>"003"</f>
        <v>003</v>
      </c>
    </row>
    <row r="500" spans="1:3" x14ac:dyDescent="0.3">
      <c r="A500">
        <v>495</v>
      </c>
      <c r="B500" t="str">
        <f>"00147710"</f>
        <v>00147710</v>
      </c>
      <c r="C500" t="str">
        <f>"003"</f>
        <v>003</v>
      </c>
    </row>
    <row r="501" spans="1:3" x14ac:dyDescent="0.3">
      <c r="A501">
        <v>496</v>
      </c>
      <c r="B501" t="str">
        <f>"00984988"</f>
        <v>00984988</v>
      </c>
      <c r="C501" t="str">
        <f>"003"</f>
        <v>003</v>
      </c>
    </row>
    <row r="502" spans="1:3" x14ac:dyDescent="0.3">
      <c r="A502">
        <v>497</v>
      </c>
      <c r="B502" t="str">
        <f>"00497750"</f>
        <v>00497750</v>
      </c>
      <c r="C502" t="s">
        <v>7</v>
      </c>
    </row>
    <row r="503" spans="1:3" x14ac:dyDescent="0.3">
      <c r="A503">
        <v>498</v>
      </c>
      <c r="B503" t="str">
        <f>"00984883"</f>
        <v>00984883</v>
      </c>
      <c r="C503" t="str">
        <f>"003"</f>
        <v>003</v>
      </c>
    </row>
    <row r="504" spans="1:3" x14ac:dyDescent="0.3">
      <c r="A504">
        <v>499</v>
      </c>
      <c r="B504" t="str">
        <f>"00930529"</f>
        <v>00930529</v>
      </c>
      <c r="C504" t="s">
        <v>5</v>
      </c>
    </row>
    <row r="505" spans="1:3" x14ac:dyDescent="0.3">
      <c r="A505">
        <v>500</v>
      </c>
      <c r="B505" t="str">
        <f>"00979977"</f>
        <v>00979977</v>
      </c>
      <c r="C505" t="s">
        <v>19</v>
      </c>
    </row>
    <row r="506" spans="1:3" x14ac:dyDescent="0.3">
      <c r="A506">
        <v>501</v>
      </c>
      <c r="B506" t="str">
        <f>"00312855"</f>
        <v>00312855</v>
      </c>
      <c r="C506" t="s">
        <v>5</v>
      </c>
    </row>
    <row r="507" spans="1:3" x14ac:dyDescent="0.3">
      <c r="A507">
        <v>502</v>
      </c>
      <c r="B507" t="str">
        <f>"00818385"</f>
        <v>00818385</v>
      </c>
      <c r="C507" t="str">
        <f>"003"</f>
        <v>003</v>
      </c>
    </row>
    <row r="508" spans="1:3" x14ac:dyDescent="0.3">
      <c r="A508">
        <v>503</v>
      </c>
      <c r="B508" t="str">
        <f>"00984257"</f>
        <v>00984257</v>
      </c>
      <c r="C508" t="str">
        <f>"003"</f>
        <v>003</v>
      </c>
    </row>
    <row r="509" spans="1:3" x14ac:dyDescent="0.3">
      <c r="A509">
        <v>504</v>
      </c>
      <c r="B509" t="str">
        <f>"00430167"</f>
        <v>00430167</v>
      </c>
      <c r="C509" t="s">
        <v>5</v>
      </c>
    </row>
    <row r="510" spans="1:3" x14ac:dyDescent="0.3">
      <c r="A510">
        <v>505</v>
      </c>
      <c r="B510" t="str">
        <f>"00982960"</f>
        <v>00982960</v>
      </c>
      <c r="C510" t="s">
        <v>5</v>
      </c>
    </row>
    <row r="511" spans="1:3" x14ac:dyDescent="0.3">
      <c r="A511">
        <v>506</v>
      </c>
      <c r="B511" t="str">
        <f>"00874133"</f>
        <v>00874133</v>
      </c>
      <c r="C511" t="s">
        <v>5</v>
      </c>
    </row>
    <row r="512" spans="1:3" x14ac:dyDescent="0.3">
      <c r="A512">
        <v>507</v>
      </c>
      <c r="B512" t="str">
        <f>"00476904"</f>
        <v>00476904</v>
      </c>
      <c r="C512" t="str">
        <f>"003"</f>
        <v>003</v>
      </c>
    </row>
    <row r="513" spans="1:3" x14ac:dyDescent="0.3">
      <c r="A513">
        <v>508</v>
      </c>
      <c r="B513" t="str">
        <f>"00983235"</f>
        <v>00983235</v>
      </c>
      <c r="C513" t="str">
        <f>"001"</f>
        <v>001</v>
      </c>
    </row>
    <row r="514" spans="1:3" x14ac:dyDescent="0.3">
      <c r="A514">
        <v>509</v>
      </c>
      <c r="B514" t="str">
        <f>"00688054"</f>
        <v>00688054</v>
      </c>
      <c r="C514" t="s">
        <v>5</v>
      </c>
    </row>
    <row r="515" spans="1:3" x14ac:dyDescent="0.3">
      <c r="A515">
        <v>510</v>
      </c>
      <c r="B515" t="str">
        <f>"00985798"</f>
        <v>00985798</v>
      </c>
      <c r="C515" t="s">
        <v>5</v>
      </c>
    </row>
    <row r="516" spans="1:3" x14ac:dyDescent="0.3">
      <c r="A516">
        <v>511</v>
      </c>
      <c r="B516" t="str">
        <f>"00985071"</f>
        <v>00985071</v>
      </c>
      <c r="C516" t="s">
        <v>5</v>
      </c>
    </row>
    <row r="517" spans="1:3" x14ac:dyDescent="0.3">
      <c r="A517">
        <v>512</v>
      </c>
      <c r="B517" t="str">
        <f>"00600413"</f>
        <v>00600413</v>
      </c>
      <c r="C517" t="str">
        <f>"003"</f>
        <v>003</v>
      </c>
    </row>
    <row r="518" spans="1:3" x14ac:dyDescent="0.3">
      <c r="A518">
        <v>513</v>
      </c>
      <c r="B518" t="str">
        <f>"00981889"</f>
        <v>00981889</v>
      </c>
      <c r="C518" t="s">
        <v>6</v>
      </c>
    </row>
    <row r="519" spans="1:3" x14ac:dyDescent="0.3">
      <c r="A519">
        <v>514</v>
      </c>
      <c r="B519" t="str">
        <f>"00931235"</f>
        <v>00931235</v>
      </c>
      <c r="C519" t="s">
        <v>7</v>
      </c>
    </row>
    <row r="520" spans="1:3" x14ac:dyDescent="0.3">
      <c r="A520">
        <v>515</v>
      </c>
      <c r="B520" t="str">
        <f>"00983016"</f>
        <v>00983016</v>
      </c>
      <c r="C520" t="s">
        <v>5</v>
      </c>
    </row>
    <row r="521" spans="1:3" x14ac:dyDescent="0.3">
      <c r="A521">
        <v>516</v>
      </c>
      <c r="B521" t="str">
        <f>"00845679"</f>
        <v>00845679</v>
      </c>
      <c r="C521" t="s">
        <v>6</v>
      </c>
    </row>
    <row r="522" spans="1:3" x14ac:dyDescent="0.3">
      <c r="A522">
        <v>517</v>
      </c>
      <c r="B522" t="str">
        <f>"00730655"</f>
        <v>00730655</v>
      </c>
      <c r="C522" t="str">
        <f>"003"</f>
        <v>003</v>
      </c>
    </row>
    <row r="523" spans="1:3" x14ac:dyDescent="0.3">
      <c r="A523">
        <v>518</v>
      </c>
      <c r="B523" t="str">
        <f>"00073028"</f>
        <v>00073028</v>
      </c>
      <c r="C523" t="str">
        <f>"003"</f>
        <v>003</v>
      </c>
    </row>
    <row r="524" spans="1:3" x14ac:dyDescent="0.3">
      <c r="A524">
        <v>519</v>
      </c>
      <c r="B524" t="str">
        <f>"00984844"</f>
        <v>00984844</v>
      </c>
      <c r="C524" t="s">
        <v>5</v>
      </c>
    </row>
    <row r="525" spans="1:3" x14ac:dyDescent="0.3">
      <c r="A525">
        <v>520</v>
      </c>
      <c r="B525" t="str">
        <f>"00887177"</f>
        <v>00887177</v>
      </c>
      <c r="C525" t="str">
        <f>"003"</f>
        <v>003</v>
      </c>
    </row>
    <row r="526" spans="1:3" x14ac:dyDescent="0.3">
      <c r="A526">
        <v>521</v>
      </c>
      <c r="B526" t="str">
        <f>"00779605"</f>
        <v>00779605</v>
      </c>
      <c r="C526" t="s">
        <v>5</v>
      </c>
    </row>
    <row r="527" spans="1:3" x14ac:dyDescent="0.3">
      <c r="A527">
        <v>522</v>
      </c>
      <c r="B527" t="str">
        <f>"00952359"</f>
        <v>00952359</v>
      </c>
      <c r="C527" t="s">
        <v>5</v>
      </c>
    </row>
    <row r="528" spans="1:3" x14ac:dyDescent="0.3">
      <c r="A528">
        <v>523</v>
      </c>
      <c r="B528" t="str">
        <f>"00818053"</f>
        <v>00818053</v>
      </c>
      <c r="C528" t="s">
        <v>6</v>
      </c>
    </row>
    <row r="529" spans="1:3" x14ac:dyDescent="0.3">
      <c r="A529">
        <v>524</v>
      </c>
      <c r="B529" t="str">
        <f>"00986197"</f>
        <v>00986197</v>
      </c>
      <c r="C529" t="s">
        <v>5</v>
      </c>
    </row>
    <row r="530" spans="1:3" x14ac:dyDescent="0.3">
      <c r="A530">
        <v>525</v>
      </c>
      <c r="B530" t="str">
        <f>"00982880"</f>
        <v>00982880</v>
      </c>
      <c r="C530" t="s">
        <v>5</v>
      </c>
    </row>
    <row r="531" spans="1:3" x14ac:dyDescent="0.3">
      <c r="A531">
        <v>526</v>
      </c>
      <c r="B531" t="str">
        <f>"00776503"</f>
        <v>00776503</v>
      </c>
      <c r="C531" t="str">
        <f>"004"</f>
        <v>004</v>
      </c>
    </row>
    <row r="532" spans="1:3" x14ac:dyDescent="0.3">
      <c r="A532">
        <v>527</v>
      </c>
      <c r="B532" t="str">
        <f>"00200645"</f>
        <v>00200645</v>
      </c>
      <c r="C532" t="s">
        <v>5</v>
      </c>
    </row>
    <row r="533" spans="1:3" x14ac:dyDescent="0.3">
      <c r="A533">
        <v>528</v>
      </c>
      <c r="B533" t="str">
        <f>"201511006296"</f>
        <v>201511006296</v>
      </c>
      <c r="C533" t="str">
        <f>"003"</f>
        <v>003</v>
      </c>
    </row>
    <row r="534" spans="1:3" x14ac:dyDescent="0.3">
      <c r="A534">
        <v>529</v>
      </c>
      <c r="B534" t="str">
        <f>"00984499"</f>
        <v>00984499</v>
      </c>
      <c r="C534" t="str">
        <f>"001"</f>
        <v>001</v>
      </c>
    </row>
    <row r="535" spans="1:3" x14ac:dyDescent="0.3">
      <c r="A535">
        <v>530</v>
      </c>
      <c r="B535" t="str">
        <f>"201511010531"</f>
        <v>201511010531</v>
      </c>
      <c r="C535" t="s">
        <v>5</v>
      </c>
    </row>
    <row r="536" spans="1:3" x14ac:dyDescent="0.3">
      <c r="A536">
        <v>531</v>
      </c>
      <c r="B536" t="str">
        <f>"00313858"</f>
        <v>00313858</v>
      </c>
      <c r="C536" t="s">
        <v>7</v>
      </c>
    </row>
    <row r="537" spans="1:3" x14ac:dyDescent="0.3">
      <c r="A537">
        <v>532</v>
      </c>
      <c r="B537" t="str">
        <f>"00936215"</f>
        <v>00936215</v>
      </c>
      <c r="C537" t="str">
        <f>"003"</f>
        <v>003</v>
      </c>
    </row>
    <row r="538" spans="1:3" x14ac:dyDescent="0.3">
      <c r="A538">
        <v>533</v>
      </c>
      <c r="B538" t="str">
        <f>"00852102"</f>
        <v>00852102</v>
      </c>
      <c r="C538" t="s">
        <v>5</v>
      </c>
    </row>
    <row r="539" spans="1:3" x14ac:dyDescent="0.3">
      <c r="A539">
        <v>534</v>
      </c>
      <c r="B539" t="str">
        <f>"00978610"</f>
        <v>00978610</v>
      </c>
      <c r="C539" t="s">
        <v>5</v>
      </c>
    </row>
    <row r="540" spans="1:3" x14ac:dyDescent="0.3">
      <c r="A540">
        <v>535</v>
      </c>
      <c r="B540" t="str">
        <f>"00984026"</f>
        <v>00984026</v>
      </c>
      <c r="C540" t="s">
        <v>13</v>
      </c>
    </row>
    <row r="541" spans="1:3" x14ac:dyDescent="0.3">
      <c r="A541">
        <v>536</v>
      </c>
      <c r="B541" t="str">
        <f>"00929646"</f>
        <v>00929646</v>
      </c>
      <c r="C541" t="str">
        <f>"003"</f>
        <v>003</v>
      </c>
    </row>
    <row r="542" spans="1:3" x14ac:dyDescent="0.3">
      <c r="A542">
        <v>537</v>
      </c>
      <c r="B542" t="str">
        <f>"00979174"</f>
        <v>00979174</v>
      </c>
      <c r="C542" t="s">
        <v>5</v>
      </c>
    </row>
    <row r="543" spans="1:3" x14ac:dyDescent="0.3">
      <c r="A543">
        <v>538</v>
      </c>
      <c r="B543" t="str">
        <f>"00982140"</f>
        <v>00982140</v>
      </c>
      <c r="C543" t="s">
        <v>5</v>
      </c>
    </row>
    <row r="544" spans="1:3" x14ac:dyDescent="0.3">
      <c r="A544">
        <v>539</v>
      </c>
      <c r="B544" t="str">
        <f>"00964095"</f>
        <v>00964095</v>
      </c>
      <c r="C544" t="s">
        <v>5</v>
      </c>
    </row>
    <row r="545" spans="1:3" x14ac:dyDescent="0.3">
      <c r="A545">
        <v>540</v>
      </c>
      <c r="B545" t="str">
        <f>"00985388"</f>
        <v>00985388</v>
      </c>
      <c r="C545" t="str">
        <f>"003"</f>
        <v>003</v>
      </c>
    </row>
    <row r="546" spans="1:3" x14ac:dyDescent="0.3">
      <c r="A546">
        <v>541</v>
      </c>
      <c r="B546" t="str">
        <f>"00986147"</f>
        <v>00986147</v>
      </c>
      <c r="C546" t="s">
        <v>5</v>
      </c>
    </row>
    <row r="547" spans="1:3" x14ac:dyDescent="0.3">
      <c r="A547">
        <v>542</v>
      </c>
      <c r="B547" t="str">
        <f>"00902528"</f>
        <v>00902528</v>
      </c>
      <c r="C547" t="str">
        <f>"003"</f>
        <v>003</v>
      </c>
    </row>
    <row r="548" spans="1:3" x14ac:dyDescent="0.3">
      <c r="A548">
        <v>543</v>
      </c>
      <c r="B548" t="str">
        <f>"00728155"</f>
        <v>00728155</v>
      </c>
      <c r="C548" t="s">
        <v>5</v>
      </c>
    </row>
    <row r="549" spans="1:3" x14ac:dyDescent="0.3">
      <c r="A549">
        <v>544</v>
      </c>
      <c r="B549" t="str">
        <f>"00733863"</f>
        <v>00733863</v>
      </c>
      <c r="C549" t="s">
        <v>5</v>
      </c>
    </row>
    <row r="550" spans="1:3" x14ac:dyDescent="0.3">
      <c r="A550">
        <v>545</v>
      </c>
      <c r="B550" t="str">
        <f>"00933095"</f>
        <v>00933095</v>
      </c>
      <c r="C550" t="s">
        <v>5</v>
      </c>
    </row>
    <row r="551" spans="1:3" x14ac:dyDescent="0.3">
      <c r="A551">
        <v>546</v>
      </c>
      <c r="B551" t="str">
        <f>"00808646"</f>
        <v>00808646</v>
      </c>
      <c r="C551" t="s">
        <v>5</v>
      </c>
    </row>
    <row r="552" spans="1:3" x14ac:dyDescent="0.3">
      <c r="A552">
        <v>547</v>
      </c>
      <c r="B552" t="str">
        <f>"00613933"</f>
        <v>00613933</v>
      </c>
      <c r="C552" t="str">
        <f>"004"</f>
        <v>004</v>
      </c>
    </row>
    <row r="553" spans="1:3" x14ac:dyDescent="0.3">
      <c r="A553">
        <v>548</v>
      </c>
      <c r="B553" t="str">
        <f>"00468463"</f>
        <v>00468463</v>
      </c>
      <c r="C553" t="str">
        <f>"003"</f>
        <v>003</v>
      </c>
    </row>
    <row r="554" spans="1:3" x14ac:dyDescent="0.3">
      <c r="A554">
        <v>549</v>
      </c>
      <c r="B554" t="str">
        <f>"00465551"</f>
        <v>00465551</v>
      </c>
      <c r="C554" t="str">
        <f>"003"</f>
        <v>003</v>
      </c>
    </row>
    <row r="555" spans="1:3" x14ac:dyDescent="0.3">
      <c r="A555">
        <v>550</v>
      </c>
      <c r="B555" t="str">
        <f>"00474224"</f>
        <v>00474224</v>
      </c>
      <c r="C555" t="s">
        <v>5</v>
      </c>
    </row>
    <row r="556" spans="1:3" x14ac:dyDescent="0.3">
      <c r="A556">
        <v>551</v>
      </c>
      <c r="B556" t="str">
        <f>"00445949"</f>
        <v>00445949</v>
      </c>
      <c r="C556" t="str">
        <f>"003"</f>
        <v>003</v>
      </c>
    </row>
    <row r="557" spans="1:3" x14ac:dyDescent="0.3">
      <c r="A557">
        <v>552</v>
      </c>
      <c r="B557" t="str">
        <f>"201511018508"</f>
        <v>201511018508</v>
      </c>
      <c r="C557" t="s">
        <v>5</v>
      </c>
    </row>
    <row r="558" spans="1:3" x14ac:dyDescent="0.3">
      <c r="A558">
        <v>553</v>
      </c>
      <c r="B558" t="str">
        <f>"00440572"</f>
        <v>00440572</v>
      </c>
      <c r="C558" t="s">
        <v>5</v>
      </c>
    </row>
    <row r="559" spans="1:3" x14ac:dyDescent="0.3">
      <c r="A559">
        <v>554</v>
      </c>
      <c r="B559" t="str">
        <f>"00936037"</f>
        <v>00936037</v>
      </c>
      <c r="C559" t="s">
        <v>13</v>
      </c>
    </row>
    <row r="560" spans="1:3" x14ac:dyDescent="0.3">
      <c r="A560">
        <v>555</v>
      </c>
      <c r="B560" t="str">
        <f>"00322992"</f>
        <v>00322992</v>
      </c>
      <c r="C560" t="s">
        <v>18</v>
      </c>
    </row>
    <row r="561" spans="1:3" x14ac:dyDescent="0.3">
      <c r="A561">
        <v>556</v>
      </c>
      <c r="B561" t="str">
        <f>"00448513"</f>
        <v>00448513</v>
      </c>
      <c r="C561" t="str">
        <f>"003"</f>
        <v>003</v>
      </c>
    </row>
    <row r="562" spans="1:3" x14ac:dyDescent="0.3">
      <c r="A562">
        <v>557</v>
      </c>
      <c r="B562" t="str">
        <f>"00986356"</f>
        <v>00986356</v>
      </c>
      <c r="C562" t="str">
        <f>"003"</f>
        <v>003</v>
      </c>
    </row>
    <row r="563" spans="1:3" x14ac:dyDescent="0.3">
      <c r="A563">
        <v>558</v>
      </c>
      <c r="B563" t="str">
        <f>"00984745"</f>
        <v>00984745</v>
      </c>
      <c r="C563" t="str">
        <f>"003"</f>
        <v>003</v>
      </c>
    </row>
    <row r="564" spans="1:3" x14ac:dyDescent="0.3">
      <c r="A564">
        <v>559</v>
      </c>
      <c r="B564" t="str">
        <f>"00250406"</f>
        <v>00250406</v>
      </c>
      <c r="C564" t="str">
        <f>"003"</f>
        <v>003</v>
      </c>
    </row>
    <row r="565" spans="1:3" x14ac:dyDescent="0.3">
      <c r="A565">
        <v>560</v>
      </c>
      <c r="B565" t="str">
        <f>"00924421"</f>
        <v>00924421</v>
      </c>
      <c r="C565" t="s">
        <v>5</v>
      </c>
    </row>
    <row r="566" spans="1:3" x14ac:dyDescent="0.3">
      <c r="A566">
        <v>561</v>
      </c>
      <c r="B566" t="str">
        <f>"00985211"</f>
        <v>00985211</v>
      </c>
      <c r="C566" t="s">
        <v>6</v>
      </c>
    </row>
    <row r="567" spans="1:3" x14ac:dyDescent="0.3">
      <c r="A567">
        <v>562</v>
      </c>
      <c r="B567" t="str">
        <f>"00804913"</f>
        <v>00804913</v>
      </c>
      <c r="C567" t="str">
        <f>"004"</f>
        <v>004</v>
      </c>
    </row>
    <row r="568" spans="1:3" x14ac:dyDescent="0.3">
      <c r="A568">
        <v>563</v>
      </c>
      <c r="B568" t="str">
        <f>"00985912"</f>
        <v>00985912</v>
      </c>
      <c r="C568" t="s">
        <v>13</v>
      </c>
    </row>
    <row r="569" spans="1:3" x14ac:dyDescent="0.3">
      <c r="A569">
        <v>564</v>
      </c>
      <c r="B569" t="str">
        <f>"00143395"</f>
        <v>00143395</v>
      </c>
      <c r="C569" t="s">
        <v>5</v>
      </c>
    </row>
    <row r="570" spans="1:3" x14ac:dyDescent="0.3">
      <c r="A570">
        <v>565</v>
      </c>
      <c r="B570" t="str">
        <f>"00986165"</f>
        <v>00986165</v>
      </c>
      <c r="C570" t="s">
        <v>5</v>
      </c>
    </row>
    <row r="571" spans="1:3" x14ac:dyDescent="0.3">
      <c r="A571">
        <v>566</v>
      </c>
      <c r="B571" t="str">
        <f>"00986518"</f>
        <v>00986518</v>
      </c>
      <c r="C571" t="s">
        <v>5</v>
      </c>
    </row>
    <row r="572" spans="1:3" x14ac:dyDescent="0.3">
      <c r="A572">
        <v>567</v>
      </c>
      <c r="B572" t="str">
        <f>"00932864"</f>
        <v>00932864</v>
      </c>
      <c r="C572" t="s">
        <v>10</v>
      </c>
    </row>
    <row r="573" spans="1:3" x14ac:dyDescent="0.3">
      <c r="A573">
        <v>568</v>
      </c>
      <c r="B573" t="str">
        <f>"00981791"</f>
        <v>00981791</v>
      </c>
      <c r="C573" t="s">
        <v>5</v>
      </c>
    </row>
    <row r="574" spans="1:3" x14ac:dyDescent="0.3">
      <c r="A574">
        <v>569</v>
      </c>
      <c r="B574" t="str">
        <f>"00815780"</f>
        <v>00815780</v>
      </c>
      <c r="C574" t="s">
        <v>6</v>
      </c>
    </row>
    <row r="575" spans="1:3" x14ac:dyDescent="0.3">
      <c r="A575">
        <v>570</v>
      </c>
      <c r="B575" t="str">
        <f>"00983687"</f>
        <v>00983687</v>
      </c>
      <c r="C575" t="str">
        <f>"003"</f>
        <v>003</v>
      </c>
    </row>
    <row r="576" spans="1:3" x14ac:dyDescent="0.3">
      <c r="A576">
        <v>571</v>
      </c>
      <c r="B576" t="str">
        <f>"00560197"</f>
        <v>00560197</v>
      </c>
      <c r="C576" t="s">
        <v>7</v>
      </c>
    </row>
    <row r="577" spans="1:3" x14ac:dyDescent="0.3">
      <c r="A577">
        <v>572</v>
      </c>
      <c r="B577" t="str">
        <f>"00440149"</f>
        <v>00440149</v>
      </c>
      <c r="C577" t="str">
        <f>"003"</f>
        <v>003</v>
      </c>
    </row>
    <row r="578" spans="1:3" x14ac:dyDescent="0.3">
      <c r="A578">
        <v>573</v>
      </c>
      <c r="B578" t="str">
        <f>"00905647"</f>
        <v>00905647</v>
      </c>
      <c r="C578" t="str">
        <f>"003"</f>
        <v>003</v>
      </c>
    </row>
    <row r="579" spans="1:3" x14ac:dyDescent="0.3">
      <c r="A579">
        <v>574</v>
      </c>
      <c r="B579" t="str">
        <f>"00985274"</f>
        <v>00985274</v>
      </c>
      <c r="C579" t="s">
        <v>17</v>
      </c>
    </row>
    <row r="580" spans="1:3" x14ac:dyDescent="0.3">
      <c r="A580">
        <v>575</v>
      </c>
      <c r="B580" t="str">
        <f>"00659161"</f>
        <v>00659161</v>
      </c>
      <c r="C580" t="s">
        <v>5</v>
      </c>
    </row>
    <row r="581" spans="1:3" x14ac:dyDescent="0.3">
      <c r="A581">
        <v>576</v>
      </c>
      <c r="B581" t="str">
        <f>"00899926"</f>
        <v>00899926</v>
      </c>
      <c r="C581" t="s">
        <v>5</v>
      </c>
    </row>
    <row r="582" spans="1:3" x14ac:dyDescent="0.3">
      <c r="A582">
        <v>577</v>
      </c>
      <c r="B582" t="str">
        <f>"00281865"</f>
        <v>00281865</v>
      </c>
      <c r="C582" t="s">
        <v>11</v>
      </c>
    </row>
    <row r="583" spans="1:3" x14ac:dyDescent="0.3">
      <c r="A583">
        <v>578</v>
      </c>
      <c r="B583" t="str">
        <f>"00802025"</f>
        <v>00802025</v>
      </c>
      <c r="C583" t="str">
        <f>"003"</f>
        <v>003</v>
      </c>
    </row>
    <row r="584" spans="1:3" x14ac:dyDescent="0.3">
      <c r="A584">
        <v>579</v>
      </c>
      <c r="B584" t="str">
        <f>"00982785"</f>
        <v>00982785</v>
      </c>
      <c r="C584" t="str">
        <f>"003"</f>
        <v>003</v>
      </c>
    </row>
    <row r="585" spans="1:3" x14ac:dyDescent="0.3">
      <c r="A585">
        <v>580</v>
      </c>
      <c r="B585" t="str">
        <f>"00983747"</f>
        <v>00983747</v>
      </c>
      <c r="C585" t="str">
        <f>"003"</f>
        <v>003</v>
      </c>
    </row>
    <row r="586" spans="1:3" x14ac:dyDescent="0.3">
      <c r="A586">
        <v>581</v>
      </c>
      <c r="B586" t="str">
        <f>"00499971"</f>
        <v>00499971</v>
      </c>
      <c r="C586" t="str">
        <f>"001"</f>
        <v>001</v>
      </c>
    </row>
    <row r="587" spans="1:3" x14ac:dyDescent="0.3">
      <c r="A587">
        <v>582</v>
      </c>
      <c r="B587" t="str">
        <f>"00985928"</f>
        <v>00985928</v>
      </c>
      <c r="C587" t="str">
        <f>"003"</f>
        <v>003</v>
      </c>
    </row>
    <row r="588" spans="1:3" x14ac:dyDescent="0.3">
      <c r="A588">
        <v>583</v>
      </c>
      <c r="B588" t="str">
        <f>"00553092"</f>
        <v>00553092</v>
      </c>
      <c r="C588" t="s">
        <v>18</v>
      </c>
    </row>
    <row r="589" spans="1:3" x14ac:dyDescent="0.3">
      <c r="A589">
        <v>584</v>
      </c>
      <c r="B589" t="str">
        <f>"00980320"</f>
        <v>00980320</v>
      </c>
      <c r="C589" t="str">
        <f>"003"</f>
        <v>003</v>
      </c>
    </row>
    <row r="590" spans="1:3" x14ac:dyDescent="0.3">
      <c r="A590">
        <v>585</v>
      </c>
      <c r="B590" t="str">
        <f>"00817242"</f>
        <v>00817242</v>
      </c>
      <c r="C590" t="str">
        <f>"003"</f>
        <v>003</v>
      </c>
    </row>
    <row r="591" spans="1:3" x14ac:dyDescent="0.3">
      <c r="A591">
        <v>586</v>
      </c>
      <c r="B591" t="str">
        <f>"00440585"</f>
        <v>00440585</v>
      </c>
      <c r="C591" t="str">
        <f>"003"</f>
        <v>003</v>
      </c>
    </row>
    <row r="592" spans="1:3" x14ac:dyDescent="0.3">
      <c r="A592">
        <v>587</v>
      </c>
      <c r="B592" t="str">
        <f>"00979731"</f>
        <v>00979731</v>
      </c>
      <c r="C592" t="s">
        <v>14</v>
      </c>
    </row>
    <row r="593" spans="1:3" x14ac:dyDescent="0.3">
      <c r="A593">
        <v>588</v>
      </c>
      <c r="B593" t="str">
        <f>"00798642"</f>
        <v>00798642</v>
      </c>
      <c r="C593" t="s">
        <v>5</v>
      </c>
    </row>
    <row r="594" spans="1:3" x14ac:dyDescent="0.3">
      <c r="A594">
        <v>589</v>
      </c>
      <c r="B594" t="str">
        <f>"00985837"</f>
        <v>00985837</v>
      </c>
      <c r="C594" t="s">
        <v>5</v>
      </c>
    </row>
    <row r="595" spans="1:3" x14ac:dyDescent="0.3">
      <c r="A595">
        <v>590</v>
      </c>
      <c r="B595" t="str">
        <f>"00986239"</f>
        <v>00986239</v>
      </c>
      <c r="C595" t="s">
        <v>5</v>
      </c>
    </row>
    <row r="596" spans="1:3" x14ac:dyDescent="0.3">
      <c r="A596">
        <v>591</v>
      </c>
      <c r="B596" t="str">
        <f>"201511042081"</f>
        <v>201511042081</v>
      </c>
      <c r="C596" t="s">
        <v>7</v>
      </c>
    </row>
    <row r="597" spans="1:3" x14ac:dyDescent="0.3">
      <c r="A597">
        <v>592</v>
      </c>
      <c r="B597" t="str">
        <f>"00985493"</f>
        <v>00985493</v>
      </c>
      <c r="C597" t="s">
        <v>5</v>
      </c>
    </row>
    <row r="598" spans="1:3" x14ac:dyDescent="0.3">
      <c r="A598">
        <v>593</v>
      </c>
      <c r="B598" t="str">
        <f>"00657647"</f>
        <v>00657647</v>
      </c>
      <c r="C598" t="str">
        <f>"003"</f>
        <v>003</v>
      </c>
    </row>
    <row r="599" spans="1:3" x14ac:dyDescent="0.3">
      <c r="A599">
        <v>594</v>
      </c>
      <c r="B599" t="str">
        <f>"00986120"</f>
        <v>00986120</v>
      </c>
      <c r="C599" t="s">
        <v>5</v>
      </c>
    </row>
    <row r="600" spans="1:3" x14ac:dyDescent="0.3">
      <c r="A600">
        <v>595</v>
      </c>
      <c r="B600" t="str">
        <f>"00987087"</f>
        <v>00987087</v>
      </c>
      <c r="C600" t="str">
        <f>"003"</f>
        <v>003</v>
      </c>
    </row>
    <row r="601" spans="1:3" x14ac:dyDescent="0.3">
      <c r="A601">
        <v>596</v>
      </c>
      <c r="B601" t="str">
        <f>"00985960"</f>
        <v>00985960</v>
      </c>
      <c r="C601" t="s">
        <v>13</v>
      </c>
    </row>
    <row r="602" spans="1:3" x14ac:dyDescent="0.3">
      <c r="A602">
        <v>597</v>
      </c>
      <c r="B602" t="str">
        <f>"00982418"</f>
        <v>00982418</v>
      </c>
      <c r="C602" t="str">
        <f>"001"</f>
        <v>001</v>
      </c>
    </row>
    <row r="603" spans="1:3" x14ac:dyDescent="0.3">
      <c r="A603">
        <v>598</v>
      </c>
      <c r="B603" t="str">
        <f>"00983036"</f>
        <v>00983036</v>
      </c>
      <c r="C603" t="str">
        <f>"003"</f>
        <v>003</v>
      </c>
    </row>
    <row r="604" spans="1:3" x14ac:dyDescent="0.3">
      <c r="A604">
        <v>599</v>
      </c>
      <c r="B604" t="str">
        <f>"00711739"</f>
        <v>00711739</v>
      </c>
      <c r="C604" t="s">
        <v>20</v>
      </c>
    </row>
    <row r="605" spans="1:3" x14ac:dyDescent="0.3">
      <c r="A605">
        <v>600</v>
      </c>
      <c r="B605" t="str">
        <f>"00850881"</f>
        <v>00850881</v>
      </c>
      <c r="C605" t="str">
        <f>"003"</f>
        <v>003</v>
      </c>
    </row>
    <row r="606" spans="1:3" x14ac:dyDescent="0.3">
      <c r="A606">
        <v>601</v>
      </c>
      <c r="B606" t="str">
        <f>"00985489"</f>
        <v>00985489</v>
      </c>
      <c r="C606" t="str">
        <f>"003"</f>
        <v>003</v>
      </c>
    </row>
    <row r="607" spans="1:3" x14ac:dyDescent="0.3">
      <c r="A607">
        <v>602</v>
      </c>
      <c r="B607" t="str">
        <f>"00809632"</f>
        <v>00809632</v>
      </c>
      <c r="C607" t="s">
        <v>6</v>
      </c>
    </row>
    <row r="608" spans="1:3" x14ac:dyDescent="0.3">
      <c r="A608">
        <v>603</v>
      </c>
      <c r="B608" t="str">
        <f>"00983920"</f>
        <v>00983920</v>
      </c>
      <c r="C608" t="str">
        <f>"003"</f>
        <v>003</v>
      </c>
    </row>
    <row r="609" spans="1:3" x14ac:dyDescent="0.3">
      <c r="A609">
        <v>604</v>
      </c>
      <c r="B609" t="str">
        <f>"00985066"</f>
        <v>00985066</v>
      </c>
      <c r="C609" t="s">
        <v>5</v>
      </c>
    </row>
    <row r="610" spans="1:3" x14ac:dyDescent="0.3">
      <c r="A610">
        <v>605</v>
      </c>
      <c r="B610" t="str">
        <f>"00985932"</f>
        <v>00985932</v>
      </c>
      <c r="C610" t="s">
        <v>7</v>
      </c>
    </row>
    <row r="611" spans="1:3" x14ac:dyDescent="0.3">
      <c r="A611">
        <v>606</v>
      </c>
      <c r="B611" t="str">
        <f>"00985463"</f>
        <v>00985463</v>
      </c>
      <c r="C611" t="str">
        <f>"003"</f>
        <v>003</v>
      </c>
    </row>
    <row r="612" spans="1:3" x14ac:dyDescent="0.3">
      <c r="A612">
        <v>607</v>
      </c>
      <c r="B612" t="str">
        <f>"00984335"</f>
        <v>00984335</v>
      </c>
      <c r="C612" t="s">
        <v>7</v>
      </c>
    </row>
    <row r="613" spans="1:3" x14ac:dyDescent="0.3">
      <c r="A613">
        <v>608</v>
      </c>
      <c r="B613" t="str">
        <f>"00848359"</f>
        <v>00848359</v>
      </c>
      <c r="C613" t="s">
        <v>7</v>
      </c>
    </row>
    <row r="614" spans="1:3" x14ac:dyDescent="0.3">
      <c r="A614">
        <v>609</v>
      </c>
      <c r="B614" t="str">
        <f>"00986205"</f>
        <v>00986205</v>
      </c>
      <c r="C614" t="s">
        <v>7</v>
      </c>
    </row>
    <row r="615" spans="1:3" x14ac:dyDescent="0.3">
      <c r="A615">
        <v>610</v>
      </c>
      <c r="B615" t="str">
        <f>"00982797"</f>
        <v>00982797</v>
      </c>
      <c r="C615" t="s">
        <v>11</v>
      </c>
    </row>
    <row r="616" spans="1:3" x14ac:dyDescent="0.3">
      <c r="A616">
        <v>611</v>
      </c>
      <c r="B616" t="str">
        <f>"00818503"</f>
        <v>00818503</v>
      </c>
      <c r="C616" t="str">
        <f>"003"</f>
        <v>003</v>
      </c>
    </row>
    <row r="617" spans="1:3" x14ac:dyDescent="0.3">
      <c r="A617">
        <v>612</v>
      </c>
      <c r="B617" t="str">
        <f>"00985808"</f>
        <v>00985808</v>
      </c>
      <c r="C617" t="str">
        <f>"003"</f>
        <v>003</v>
      </c>
    </row>
    <row r="618" spans="1:3" x14ac:dyDescent="0.3">
      <c r="A618">
        <v>613</v>
      </c>
      <c r="B618" t="str">
        <f>"00980152"</f>
        <v>00980152</v>
      </c>
      <c r="C618" t="s">
        <v>7</v>
      </c>
    </row>
    <row r="619" spans="1:3" x14ac:dyDescent="0.3">
      <c r="A619">
        <v>614</v>
      </c>
      <c r="B619" t="str">
        <f>"00907386"</f>
        <v>00907386</v>
      </c>
      <c r="C619" t="str">
        <f>"003"</f>
        <v>003</v>
      </c>
    </row>
    <row r="620" spans="1:3" x14ac:dyDescent="0.3">
      <c r="A620">
        <v>615</v>
      </c>
      <c r="B620" t="str">
        <f>"00984740"</f>
        <v>00984740</v>
      </c>
      <c r="C620" t="str">
        <f>"003"</f>
        <v>003</v>
      </c>
    </row>
    <row r="621" spans="1:3" x14ac:dyDescent="0.3">
      <c r="A621">
        <v>616</v>
      </c>
      <c r="B621" t="str">
        <f>"00985142"</f>
        <v>00985142</v>
      </c>
      <c r="C621" t="str">
        <f>"003"</f>
        <v>003</v>
      </c>
    </row>
    <row r="622" spans="1:3" x14ac:dyDescent="0.3">
      <c r="A622">
        <v>617</v>
      </c>
      <c r="B622" t="str">
        <f>"00817594"</f>
        <v>00817594</v>
      </c>
      <c r="C622" t="s">
        <v>5</v>
      </c>
    </row>
    <row r="623" spans="1:3" x14ac:dyDescent="0.3">
      <c r="A623">
        <v>618</v>
      </c>
      <c r="B623" t="str">
        <f>"00980968"</f>
        <v>00980968</v>
      </c>
      <c r="C623" t="s">
        <v>5</v>
      </c>
    </row>
    <row r="624" spans="1:3" x14ac:dyDescent="0.3">
      <c r="A624">
        <v>619</v>
      </c>
      <c r="B624" t="str">
        <f>"201508000055"</f>
        <v>201508000055</v>
      </c>
      <c r="C624" t="s">
        <v>5</v>
      </c>
    </row>
    <row r="625" spans="1:3" x14ac:dyDescent="0.3">
      <c r="A625">
        <v>620</v>
      </c>
      <c r="B625" t="str">
        <f>"00984682"</f>
        <v>00984682</v>
      </c>
      <c r="C625" t="s">
        <v>5</v>
      </c>
    </row>
    <row r="626" spans="1:3" x14ac:dyDescent="0.3">
      <c r="A626">
        <v>621</v>
      </c>
      <c r="B626" t="str">
        <f>"00985409"</f>
        <v>00985409</v>
      </c>
      <c r="C626" t="str">
        <f>"003"</f>
        <v>003</v>
      </c>
    </row>
    <row r="627" spans="1:3" x14ac:dyDescent="0.3">
      <c r="A627">
        <v>622</v>
      </c>
      <c r="B627" t="str">
        <f>"00984727"</f>
        <v>00984727</v>
      </c>
      <c r="C627" t="str">
        <f>"003"</f>
        <v>003</v>
      </c>
    </row>
    <row r="628" spans="1:3" x14ac:dyDescent="0.3">
      <c r="A628">
        <v>623</v>
      </c>
      <c r="B628" t="str">
        <f>"00975326"</f>
        <v>00975326</v>
      </c>
      <c r="C628" t="s">
        <v>5</v>
      </c>
    </row>
    <row r="629" spans="1:3" x14ac:dyDescent="0.3">
      <c r="A629">
        <v>624</v>
      </c>
      <c r="B629" t="str">
        <f>"00023794"</f>
        <v>00023794</v>
      </c>
      <c r="C629" t="str">
        <f>"001"</f>
        <v>001</v>
      </c>
    </row>
    <row r="630" spans="1:3" x14ac:dyDescent="0.3">
      <c r="A630">
        <v>625</v>
      </c>
      <c r="B630" t="str">
        <f>"00735264"</f>
        <v>00735264</v>
      </c>
      <c r="C630" t="s">
        <v>5</v>
      </c>
    </row>
    <row r="631" spans="1:3" x14ac:dyDescent="0.3">
      <c r="A631">
        <v>626</v>
      </c>
      <c r="B631" t="str">
        <f>"00984118"</f>
        <v>00984118</v>
      </c>
      <c r="C631" t="s">
        <v>5</v>
      </c>
    </row>
    <row r="632" spans="1:3" x14ac:dyDescent="0.3">
      <c r="A632">
        <v>627</v>
      </c>
      <c r="B632" t="str">
        <f>"00077948"</f>
        <v>00077948</v>
      </c>
      <c r="C632" t="str">
        <f>"003"</f>
        <v>003</v>
      </c>
    </row>
    <row r="633" spans="1:3" x14ac:dyDescent="0.3">
      <c r="A633">
        <v>628</v>
      </c>
      <c r="B633" t="str">
        <f>"00728866"</f>
        <v>00728866</v>
      </c>
      <c r="C633" t="s">
        <v>5</v>
      </c>
    </row>
    <row r="634" spans="1:3" x14ac:dyDescent="0.3">
      <c r="A634">
        <v>629</v>
      </c>
      <c r="B634" t="str">
        <f>"00926677"</f>
        <v>00926677</v>
      </c>
      <c r="C634" t="str">
        <f>"003"</f>
        <v>003</v>
      </c>
    </row>
    <row r="635" spans="1:3" x14ac:dyDescent="0.3">
      <c r="A635">
        <v>630</v>
      </c>
      <c r="B635" t="str">
        <f>"00986288"</f>
        <v>00986288</v>
      </c>
      <c r="C635" t="s">
        <v>5</v>
      </c>
    </row>
    <row r="636" spans="1:3" x14ac:dyDescent="0.3">
      <c r="A636">
        <v>631</v>
      </c>
      <c r="B636" t="str">
        <f>"00981877"</f>
        <v>00981877</v>
      </c>
      <c r="C636" t="s">
        <v>5</v>
      </c>
    </row>
    <row r="637" spans="1:3" x14ac:dyDescent="0.3">
      <c r="A637">
        <v>632</v>
      </c>
      <c r="B637" t="str">
        <f>"00983281"</f>
        <v>00983281</v>
      </c>
      <c r="C637" t="str">
        <f>"003"</f>
        <v>003</v>
      </c>
    </row>
    <row r="638" spans="1:3" x14ac:dyDescent="0.3">
      <c r="A638">
        <v>633</v>
      </c>
      <c r="B638" t="str">
        <f>"00968512"</f>
        <v>00968512</v>
      </c>
      <c r="C638" t="s">
        <v>5</v>
      </c>
    </row>
    <row r="639" spans="1:3" x14ac:dyDescent="0.3">
      <c r="A639">
        <v>634</v>
      </c>
      <c r="B639" t="str">
        <f>"00983372"</f>
        <v>00983372</v>
      </c>
      <c r="C639" t="str">
        <f>"003"</f>
        <v>003</v>
      </c>
    </row>
    <row r="640" spans="1:3" x14ac:dyDescent="0.3">
      <c r="A640">
        <v>635</v>
      </c>
      <c r="B640" t="str">
        <f>"00495259"</f>
        <v>00495259</v>
      </c>
      <c r="C640" t="s">
        <v>6</v>
      </c>
    </row>
    <row r="641" spans="1:3" x14ac:dyDescent="0.3">
      <c r="A641">
        <v>636</v>
      </c>
      <c r="B641" t="str">
        <f>"00491919"</f>
        <v>00491919</v>
      </c>
      <c r="C641" t="str">
        <f>"001"</f>
        <v>001</v>
      </c>
    </row>
    <row r="642" spans="1:3" x14ac:dyDescent="0.3">
      <c r="A642">
        <v>637</v>
      </c>
      <c r="B642" t="str">
        <f>"00984852"</f>
        <v>00984852</v>
      </c>
      <c r="C642" t="str">
        <f>"003"</f>
        <v>003</v>
      </c>
    </row>
    <row r="643" spans="1:3" x14ac:dyDescent="0.3">
      <c r="A643">
        <v>638</v>
      </c>
      <c r="B643" t="str">
        <f>"00676835"</f>
        <v>00676835</v>
      </c>
      <c r="C643" t="s">
        <v>5</v>
      </c>
    </row>
    <row r="644" spans="1:3" x14ac:dyDescent="0.3">
      <c r="A644">
        <v>639</v>
      </c>
      <c r="B644" t="str">
        <f>"00977098"</f>
        <v>00977098</v>
      </c>
      <c r="C644" t="str">
        <f>"003"</f>
        <v>003</v>
      </c>
    </row>
    <row r="645" spans="1:3" x14ac:dyDescent="0.3">
      <c r="A645">
        <v>640</v>
      </c>
      <c r="B645" t="str">
        <f>"00986182"</f>
        <v>00986182</v>
      </c>
      <c r="C645" t="str">
        <f>"003"</f>
        <v>003</v>
      </c>
    </row>
    <row r="646" spans="1:3" x14ac:dyDescent="0.3">
      <c r="A646">
        <v>641</v>
      </c>
      <c r="B646" t="str">
        <f>"00987014"</f>
        <v>00987014</v>
      </c>
      <c r="C646" t="s">
        <v>5</v>
      </c>
    </row>
    <row r="647" spans="1:3" x14ac:dyDescent="0.3">
      <c r="A647">
        <v>642</v>
      </c>
      <c r="B647" t="str">
        <f>"00982816"</f>
        <v>00982816</v>
      </c>
      <c r="C647" t="str">
        <f>"003"</f>
        <v>003</v>
      </c>
    </row>
    <row r="648" spans="1:3" x14ac:dyDescent="0.3">
      <c r="A648">
        <v>643</v>
      </c>
      <c r="B648" t="str">
        <f>"00721990"</f>
        <v>00721990</v>
      </c>
      <c r="C648" t="s">
        <v>11</v>
      </c>
    </row>
    <row r="649" spans="1:3" x14ac:dyDescent="0.3">
      <c r="A649">
        <v>644</v>
      </c>
      <c r="B649" t="str">
        <f>"00852503"</f>
        <v>00852503</v>
      </c>
      <c r="C649" t="s">
        <v>5</v>
      </c>
    </row>
    <row r="650" spans="1:3" x14ac:dyDescent="0.3">
      <c r="A650">
        <v>645</v>
      </c>
      <c r="B650" t="str">
        <f>"00797848"</f>
        <v>00797848</v>
      </c>
      <c r="C650" t="s">
        <v>5</v>
      </c>
    </row>
    <row r="651" spans="1:3" x14ac:dyDescent="0.3">
      <c r="A651">
        <v>646</v>
      </c>
      <c r="B651" t="str">
        <f>"00254597"</f>
        <v>00254597</v>
      </c>
      <c r="C651" t="str">
        <f>"003"</f>
        <v>003</v>
      </c>
    </row>
    <row r="652" spans="1:3" x14ac:dyDescent="0.3">
      <c r="A652">
        <v>647</v>
      </c>
      <c r="B652" t="str">
        <f>"00444075"</f>
        <v>00444075</v>
      </c>
      <c r="C652" t="str">
        <f>"003"</f>
        <v>003</v>
      </c>
    </row>
    <row r="653" spans="1:3" x14ac:dyDescent="0.3">
      <c r="A653">
        <v>648</v>
      </c>
      <c r="B653" t="str">
        <f>"00980632"</f>
        <v>00980632</v>
      </c>
      <c r="C653" t="str">
        <f>"003"</f>
        <v>003</v>
      </c>
    </row>
    <row r="654" spans="1:3" x14ac:dyDescent="0.3">
      <c r="A654">
        <v>649</v>
      </c>
      <c r="B654" t="str">
        <f>"00983015"</f>
        <v>00983015</v>
      </c>
      <c r="C654" t="s">
        <v>5</v>
      </c>
    </row>
    <row r="655" spans="1:3" x14ac:dyDescent="0.3">
      <c r="A655">
        <v>650</v>
      </c>
      <c r="B655" t="str">
        <f>"00982833"</f>
        <v>00982833</v>
      </c>
      <c r="C655" t="str">
        <f>"003"</f>
        <v>003</v>
      </c>
    </row>
    <row r="656" spans="1:3" x14ac:dyDescent="0.3">
      <c r="A656">
        <v>651</v>
      </c>
      <c r="B656" t="str">
        <f>"00694014"</f>
        <v>00694014</v>
      </c>
      <c r="C656" t="str">
        <f>"003"</f>
        <v>003</v>
      </c>
    </row>
    <row r="657" spans="1:3" x14ac:dyDescent="0.3">
      <c r="A657">
        <v>652</v>
      </c>
      <c r="B657" t="str">
        <f>"00984842"</f>
        <v>00984842</v>
      </c>
      <c r="C657" t="str">
        <f>"003"</f>
        <v>003</v>
      </c>
    </row>
    <row r="658" spans="1:3" x14ac:dyDescent="0.3">
      <c r="A658">
        <v>653</v>
      </c>
      <c r="B658" t="str">
        <f>"201410007157"</f>
        <v>201410007157</v>
      </c>
      <c r="C658" t="s">
        <v>6</v>
      </c>
    </row>
    <row r="659" spans="1:3" x14ac:dyDescent="0.3">
      <c r="A659">
        <v>654</v>
      </c>
      <c r="B659" t="str">
        <f>"00987175"</f>
        <v>00987175</v>
      </c>
      <c r="C659" t="str">
        <f>"003"</f>
        <v>003</v>
      </c>
    </row>
    <row r="660" spans="1:3" x14ac:dyDescent="0.3">
      <c r="A660">
        <v>655</v>
      </c>
      <c r="B660" t="str">
        <f>"201601000073"</f>
        <v>201601000073</v>
      </c>
      <c r="C660" t="s">
        <v>7</v>
      </c>
    </row>
    <row r="661" spans="1:3" x14ac:dyDescent="0.3">
      <c r="A661">
        <v>656</v>
      </c>
      <c r="B661" t="str">
        <f>"00464147"</f>
        <v>00464147</v>
      </c>
      <c r="C661" t="s">
        <v>7</v>
      </c>
    </row>
    <row r="662" spans="1:3" x14ac:dyDescent="0.3">
      <c r="A662">
        <v>657</v>
      </c>
      <c r="B662" t="str">
        <f>"00983041"</f>
        <v>00983041</v>
      </c>
      <c r="C662" t="s">
        <v>5</v>
      </c>
    </row>
    <row r="663" spans="1:3" x14ac:dyDescent="0.3">
      <c r="A663">
        <v>658</v>
      </c>
      <c r="B663" t="str">
        <f>"00981625"</f>
        <v>00981625</v>
      </c>
      <c r="C663" t="s">
        <v>7</v>
      </c>
    </row>
    <row r="664" spans="1:3" x14ac:dyDescent="0.3">
      <c r="A664">
        <v>659</v>
      </c>
      <c r="B664" t="str">
        <f>"00926740"</f>
        <v>00926740</v>
      </c>
      <c r="C664" t="s">
        <v>5</v>
      </c>
    </row>
    <row r="665" spans="1:3" x14ac:dyDescent="0.3">
      <c r="A665">
        <v>660</v>
      </c>
      <c r="B665" t="str">
        <f>"00960853"</f>
        <v>00960853</v>
      </c>
      <c r="C665" t="str">
        <f>"003"</f>
        <v>003</v>
      </c>
    </row>
    <row r="666" spans="1:3" x14ac:dyDescent="0.3">
      <c r="A666">
        <v>661</v>
      </c>
      <c r="B666" t="str">
        <f>"00984199"</f>
        <v>00984199</v>
      </c>
      <c r="C666" t="s">
        <v>5</v>
      </c>
    </row>
    <row r="667" spans="1:3" x14ac:dyDescent="0.3">
      <c r="A667">
        <v>662</v>
      </c>
      <c r="B667" t="str">
        <f>"00984642"</f>
        <v>00984642</v>
      </c>
      <c r="C667" t="s">
        <v>6</v>
      </c>
    </row>
    <row r="668" spans="1:3" x14ac:dyDescent="0.3">
      <c r="A668">
        <v>663</v>
      </c>
      <c r="B668" t="str">
        <f>"00293107"</f>
        <v>00293107</v>
      </c>
      <c r="C668" t="str">
        <f>"003"</f>
        <v>003</v>
      </c>
    </row>
    <row r="669" spans="1:3" x14ac:dyDescent="0.3">
      <c r="A669">
        <v>664</v>
      </c>
      <c r="B669" t="str">
        <f>"00006397"</f>
        <v>00006397</v>
      </c>
      <c r="C669" t="s">
        <v>6</v>
      </c>
    </row>
    <row r="670" spans="1:3" x14ac:dyDescent="0.3">
      <c r="A670">
        <v>665</v>
      </c>
      <c r="B670" t="str">
        <f>"00879910"</f>
        <v>00879910</v>
      </c>
      <c r="C670" t="s">
        <v>5</v>
      </c>
    </row>
    <row r="671" spans="1:3" x14ac:dyDescent="0.3">
      <c r="A671">
        <v>666</v>
      </c>
      <c r="B671" t="str">
        <f>"00974929"</f>
        <v>00974929</v>
      </c>
      <c r="C671" t="s">
        <v>5</v>
      </c>
    </row>
    <row r="672" spans="1:3" x14ac:dyDescent="0.3">
      <c r="A672">
        <v>667</v>
      </c>
      <c r="B672" t="str">
        <f>"00985553"</f>
        <v>00985553</v>
      </c>
      <c r="C672" t="str">
        <f>"003"</f>
        <v>003</v>
      </c>
    </row>
    <row r="673" spans="1:3" x14ac:dyDescent="0.3">
      <c r="A673">
        <v>668</v>
      </c>
      <c r="B673" t="str">
        <f>"00983133"</f>
        <v>00983133</v>
      </c>
      <c r="C673" t="s">
        <v>5</v>
      </c>
    </row>
    <row r="674" spans="1:3" x14ac:dyDescent="0.3">
      <c r="A674">
        <v>669</v>
      </c>
      <c r="B674" t="str">
        <f>"00983167"</f>
        <v>00983167</v>
      </c>
      <c r="C674" t="s">
        <v>6</v>
      </c>
    </row>
    <row r="675" spans="1:3" x14ac:dyDescent="0.3">
      <c r="A675">
        <v>670</v>
      </c>
      <c r="B675" t="str">
        <f>"00547201"</f>
        <v>00547201</v>
      </c>
      <c r="C675" t="s">
        <v>9</v>
      </c>
    </row>
    <row r="676" spans="1:3" x14ac:dyDescent="0.3">
      <c r="A676">
        <v>671</v>
      </c>
      <c r="B676" t="str">
        <f>"00766986"</f>
        <v>00766986</v>
      </c>
      <c r="C676" t="s">
        <v>5</v>
      </c>
    </row>
    <row r="677" spans="1:3" x14ac:dyDescent="0.3">
      <c r="A677">
        <v>672</v>
      </c>
      <c r="B677" t="str">
        <f>"00985951"</f>
        <v>00985951</v>
      </c>
      <c r="C677" t="s">
        <v>5</v>
      </c>
    </row>
    <row r="678" spans="1:3" x14ac:dyDescent="0.3">
      <c r="A678">
        <v>673</v>
      </c>
      <c r="B678" t="str">
        <f>"00798977"</f>
        <v>00798977</v>
      </c>
      <c r="C678" t="s">
        <v>6</v>
      </c>
    </row>
    <row r="679" spans="1:3" x14ac:dyDescent="0.3">
      <c r="A679">
        <v>674</v>
      </c>
      <c r="B679" t="str">
        <f>"00879856"</f>
        <v>00879856</v>
      </c>
      <c r="C679" t="s">
        <v>10</v>
      </c>
    </row>
    <row r="680" spans="1:3" x14ac:dyDescent="0.3">
      <c r="A680">
        <v>675</v>
      </c>
      <c r="B680" t="str">
        <f>"00987061"</f>
        <v>00987061</v>
      </c>
      <c r="C680" t="s">
        <v>5</v>
      </c>
    </row>
    <row r="681" spans="1:3" x14ac:dyDescent="0.3">
      <c r="A681">
        <v>676</v>
      </c>
      <c r="B681" t="str">
        <f>"00160998"</f>
        <v>00160998</v>
      </c>
      <c r="C681" t="s">
        <v>5</v>
      </c>
    </row>
    <row r="682" spans="1:3" x14ac:dyDescent="0.3">
      <c r="A682">
        <v>677</v>
      </c>
      <c r="B682" t="str">
        <f>"00689830"</f>
        <v>00689830</v>
      </c>
      <c r="C682" t="s">
        <v>5</v>
      </c>
    </row>
    <row r="683" spans="1:3" x14ac:dyDescent="0.3">
      <c r="A683">
        <v>678</v>
      </c>
      <c r="B683" t="str">
        <f>"00473162"</f>
        <v>00473162</v>
      </c>
      <c r="C683" t="s">
        <v>5</v>
      </c>
    </row>
    <row r="684" spans="1:3" x14ac:dyDescent="0.3">
      <c r="A684">
        <v>679</v>
      </c>
      <c r="B684" t="str">
        <f>"00971306"</f>
        <v>00971306</v>
      </c>
      <c r="C684" t="str">
        <f>"003"</f>
        <v>003</v>
      </c>
    </row>
    <row r="685" spans="1:3" x14ac:dyDescent="0.3">
      <c r="A685">
        <v>680</v>
      </c>
      <c r="B685" t="str">
        <f>"00986701"</f>
        <v>00986701</v>
      </c>
      <c r="C685" t="s">
        <v>5</v>
      </c>
    </row>
    <row r="686" spans="1:3" x14ac:dyDescent="0.3">
      <c r="A686">
        <v>681</v>
      </c>
      <c r="B686" t="str">
        <f>"00722480"</f>
        <v>00722480</v>
      </c>
      <c r="C686" t="s">
        <v>5</v>
      </c>
    </row>
    <row r="687" spans="1:3" x14ac:dyDescent="0.3">
      <c r="A687">
        <v>682</v>
      </c>
      <c r="B687" t="str">
        <f>"00159889"</f>
        <v>00159889</v>
      </c>
      <c r="C687" t="str">
        <f>"003"</f>
        <v>003</v>
      </c>
    </row>
    <row r="688" spans="1:3" x14ac:dyDescent="0.3">
      <c r="A688">
        <v>683</v>
      </c>
      <c r="B688" t="str">
        <f>"00983651"</f>
        <v>00983651</v>
      </c>
      <c r="C688" t="str">
        <f>"003"</f>
        <v>003</v>
      </c>
    </row>
    <row r="689" spans="1:3" x14ac:dyDescent="0.3">
      <c r="A689">
        <v>684</v>
      </c>
      <c r="B689" t="str">
        <f>"00816514"</f>
        <v>00816514</v>
      </c>
      <c r="C689" t="s">
        <v>10</v>
      </c>
    </row>
    <row r="690" spans="1:3" x14ac:dyDescent="0.3">
      <c r="A690">
        <v>685</v>
      </c>
      <c r="B690" t="str">
        <f>"00984399"</f>
        <v>00984399</v>
      </c>
      <c r="C690" t="s">
        <v>5</v>
      </c>
    </row>
    <row r="691" spans="1:3" x14ac:dyDescent="0.3">
      <c r="A691">
        <v>686</v>
      </c>
      <c r="B691" t="str">
        <f>"00115501"</f>
        <v>00115501</v>
      </c>
      <c r="C691" t="str">
        <f>"003"</f>
        <v>003</v>
      </c>
    </row>
    <row r="692" spans="1:3" x14ac:dyDescent="0.3">
      <c r="A692">
        <v>687</v>
      </c>
      <c r="B692" t="str">
        <f>"201502000229"</f>
        <v>201502000229</v>
      </c>
      <c r="C692" t="str">
        <f>"003"</f>
        <v>003</v>
      </c>
    </row>
    <row r="693" spans="1:3" x14ac:dyDescent="0.3">
      <c r="A693">
        <v>688</v>
      </c>
      <c r="B693" t="str">
        <f>"00711455"</f>
        <v>00711455</v>
      </c>
      <c r="C693" t="s">
        <v>7</v>
      </c>
    </row>
    <row r="694" spans="1:3" x14ac:dyDescent="0.3">
      <c r="A694">
        <v>689</v>
      </c>
      <c r="B694" t="str">
        <f>"00197388"</f>
        <v>00197388</v>
      </c>
      <c r="C694" t="s">
        <v>5</v>
      </c>
    </row>
    <row r="695" spans="1:3" x14ac:dyDescent="0.3">
      <c r="A695">
        <v>690</v>
      </c>
      <c r="B695" t="str">
        <f>"00687814"</f>
        <v>00687814</v>
      </c>
      <c r="C695" t="s">
        <v>5</v>
      </c>
    </row>
    <row r="696" spans="1:3" x14ac:dyDescent="0.3">
      <c r="A696">
        <v>691</v>
      </c>
      <c r="B696" t="str">
        <f>"00981844"</f>
        <v>00981844</v>
      </c>
      <c r="C696" t="s">
        <v>11</v>
      </c>
    </row>
    <row r="697" spans="1:3" x14ac:dyDescent="0.3">
      <c r="A697">
        <v>692</v>
      </c>
      <c r="B697" t="str">
        <f>"00901182"</f>
        <v>00901182</v>
      </c>
      <c r="C697" t="str">
        <f>"003"</f>
        <v>003</v>
      </c>
    </row>
    <row r="698" spans="1:3" x14ac:dyDescent="0.3">
      <c r="A698">
        <v>693</v>
      </c>
      <c r="B698" t="str">
        <f>"00981256"</f>
        <v>00981256</v>
      </c>
      <c r="C698" t="s">
        <v>13</v>
      </c>
    </row>
    <row r="699" spans="1:3" x14ac:dyDescent="0.3">
      <c r="A699">
        <v>694</v>
      </c>
      <c r="B699" t="str">
        <f>"00985771"</f>
        <v>00985771</v>
      </c>
      <c r="C699" t="str">
        <f>"003"</f>
        <v>003</v>
      </c>
    </row>
    <row r="700" spans="1:3" x14ac:dyDescent="0.3">
      <c r="A700">
        <v>695</v>
      </c>
      <c r="B700" t="str">
        <f>"00339530"</f>
        <v>00339530</v>
      </c>
      <c r="C700" t="str">
        <f>"003"</f>
        <v>003</v>
      </c>
    </row>
    <row r="701" spans="1:3" x14ac:dyDescent="0.3">
      <c r="A701">
        <v>696</v>
      </c>
      <c r="B701" t="str">
        <f>"00987076"</f>
        <v>00987076</v>
      </c>
      <c r="C701" t="s">
        <v>5</v>
      </c>
    </row>
    <row r="702" spans="1:3" x14ac:dyDescent="0.3">
      <c r="A702">
        <v>697</v>
      </c>
      <c r="B702" t="str">
        <f>"00816175"</f>
        <v>00816175</v>
      </c>
      <c r="C702" t="s">
        <v>5</v>
      </c>
    </row>
    <row r="703" spans="1:3" x14ac:dyDescent="0.3">
      <c r="A703">
        <v>698</v>
      </c>
      <c r="B703" t="str">
        <f>"00216070"</f>
        <v>00216070</v>
      </c>
      <c r="C703" t="s">
        <v>7</v>
      </c>
    </row>
    <row r="704" spans="1:3" x14ac:dyDescent="0.3">
      <c r="A704">
        <v>699</v>
      </c>
      <c r="B704" t="str">
        <f>"00931319"</f>
        <v>00931319</v>
      </c>
      <c r="C704" t="s">
        <v>10</v>
      </c>
    </row>
    <row r="705" spans="1:3" x14ac:dyDescent="0.3">
      <c r="A705">
        <v>700</v>
      </c>
      <c r="B705" t="str">
        <f>"00984860"</f>
        <v>00984860</v>
      </c>
      <c r="C705" t="s">
        <v>5</v>
      </c>
    </row>
    <row r="706" spans="1:3" x14ac:dyDescent="0.3">
      <c r="A706">
        <v>701</v>
      </c>
      <c r="B706" t="str">
        <f>"00474350"</f>
        <v>00474350</v>
      </c>
      <c r="C706" t="s">
        <v>9</v>
      </c>
    </row>
    <row r="707" spans="1:3" x14ac:dyDescent="0.3">
      <c r="A707">
        <v>702</v>
      </c>
      <c r="B707" t="str">
        <f>"00883488"</f>
        <v>00883488</v>
      </c>
      <c r="C707" t="str">
        <f>"003"</f>
        <v>003</v>
      </c>
    </row>
    <row r="708" spans="1:3" x14ac:dyDescent="0.3">
      <c r="A708">
        <v>703</v>
      </c>
      <c r="B708" t="str">
        <f>"00844255"</f>
        <v>00844255</v>
      </c>
      <c r="C708" t="s">
        <v>6</v>
      </c>
    </row>
    <row r="709" spans="1:3" x14ac:dyDescent="0.3">
      <c r="A709">
        <v>704</v>
      </c>
      <c r="B709" t="str">
        <f>"00985980"</f>
        <v>00985980</v>
      </c>
      <c r="C709" t="s">
        <v>7</v>
      </c>
    </row>
    <row r="710" spans="1:3" x14ac:dyDescent="0.3">
      <c r="A710">
        <v>705</v>
      </c>
      <c r="B710" t="str">
        <f>"00450826"</f>
        <v>00450826</v>
      </c>
      <c r="C710" t="s">
        <v>5</v>
      </c>
    </row>
    <row r="711" spans="1:3" x14ac:dyDescent="0.3">
      <c r="A711">
        <v>706</v>
      </c>
      <c r="B711" t="str">
        <f>"00984533"</f>
        <v>00984533</v>
      </c>
      <c r="C711" t="s">
        <v>5</v>
      </c>
    </row>
    <row r="712" spans="1:3" x14ac:dyDescent="0.3">
      <c r="A712">
        <v>707</v>
      </c>
      <c r="B712" t="str">
        <f>"00343161"</f>
        <v>00343161</v>
      </c>
      <c r="C712" t="s">
        <v>6</v>
      </c>
    </row>
    <row r="713" spans="1:3" x14ac:dyDescent="0.3">
      <c r="A713">
        <v>708</v>
      </c>
      <c r="B713" t="str">
        <f>"00984392"</f>
        <v>00984392</v>
      </c>
      <c r="C713" t="s">
        <v>5</v>
      </c>
    </row>
    <row r="714" spans="1:3" x14ac:dyDescent="0.3">
      <c r="A714">
        <v>709</v>
      </c>
      <c r="B714" t="str">
        <f>"201511008098"</f>
        <v>201511008098</v>
      </c>
      <c r="C714" t="s">
        <v>11</v>
      </c>
    </row>
    <row r="715" spans="1:3" x14ac:dyDescent="0.3">
      <c r="A715">
        <v>710</v>
      </c>
      <c r="B715" t="str">
        <f>"00986103"</f>
        <v>00986103</v>
      </c>
      <c r="C715" t="s">
        <v>21</v>
      </c>
    </row>
    <row r="716" spans="1:3" x14ac:dyDescent="0.3">
      <c r="A716">
        <v>711</v>
      </c>
      <c r="B716" t="str">
        <f>"00985942"</f>
        <v>00985942</v>
      </c>
      <c r="C716" t="s">
        <v>5</v>
      </c>
    </row>
    <row r="717" spans="1:3" x14ac:dyDescent="0.3">
      <c r="A717">
        <v>712</v>
      </c>
      <c r="B717" t="str">
        <f>"00981725"</f>
        <v>00981725</v>
      </c>
      <c r="C717" t="str">
        <f>"001"</f>
        <v>001</v>
      </c>
    </row>
    <row r="718" spans="1:3" x14ac:dyDescent="0.3">
      <c r="A718">
        <v>713</v>
      </c>
      <c r="B718" t="str">
        <f>"00288652"</f>
        <v>00288652</v>
      </c>
      <c r="C718" t="s">
        <v>6</v>
      </c>
    </row>
    <row r="719" spans="1:3" x14ac:dyDescent="0.3">
      <c r="A719">
        <v>714</v>
      </c>
      <c r="B719" t="str">
        <f>"00594024"</f>
        <v>00594024</v>
      </c>
      <c r="C719" t="str">
        <f>"003"</f>
        <v>003</v>
      </c>
    </row>
    <row r="720" spans="1:3" x14ac:dyDescent="0.3">
      <c r="A720">
        <v>715</v>
      </c>
      <c r="B720" t="str">
        <f>"00985104"</f>
        <v>00985104</v>
      </c>
      <c r="C720" t="s">
        <v>7</v>
      </c>
    </row>
    <row r="721" spans="1:3" x14ac:dyDescent="0.3">
      <c r="A721">
        <v>716</v>
      </c>
      <c r="B721" t="str">
        <f>"00831768"</f>
        <v>00831768</v>
      </c>
      <c r="C721" t="str">
        <f>"003"</f>
        <v>003</v>
      </c>
    </row>
    <row r="722" spans="1:3" x14ac:dyDescent="0.3">
      <c r="A722">
        <v>717</v>
      </c>
      <c r="B722" t="str">
        <f>"00582386"</f>
        <v>00582386</v>
      </c>
      <c r="C722" t="s">
        <v>10</v>
      </c>
    </row>
    <row r="723" spans="1:3" x14ac:dyDescent="0.3">
      <c r="A723">
        <v>718</v>
      </c>
      <c r="B723" t="str">
        <f>"00716410"</f>
        <v>00716410</v>
      </c>
      <c r="C723" t="s">
        <v>5</v>
      </c>
    </row>
    <row r="724" spans="1:3" x14ac:dyDescent="0.3">
      <c r="A724">
        <v>719</v>
      </c>
      <c r="B724" t="str">
        <f>"00795181"</f>
        <v>00795181</v>
      </c>
      <c r="C724" t="s">
        <v>9</v>
      </c>
    </row>
    <row r="725" spans="1:3" x14ac:dyDescent="0.3">
      <c r="A725">
        <v>720</v>
      </c>
      <c r="B725" t="str">
        <f>"00443221"</f>
        <v>00443221</v>
      </c>
      <c r="C725" t="str">
        <f>"003"</f>
        <v>003</v>
      </c>
    </row>
    <row r="726" spans="1:3" x14ac:dyDescent="0.3">
      <c r="A726">
        <v>721</v>
      </c>
      <c r="B726" t="str">
        <f>"00890624"</f>
        <v>00890624</v>
      </c>
      <c r="C726" t="s">
        <v>5</v>
      </c>
    </row>
    <row r="727" spans="1:3" x14ac:dyDescent="0.3">
      <c r="A727">
        <v>722</v>
      </c>
      <c r="B727" t="str">
        <f>"00977352"</f>
        <v>00977352</v>
      </c>
      <c r="C727" t="s">
        <v>13</v>
      </c>
    </row>
    <row r="728" spans="1:3" x14ac:dyDescent="0.3">
      <c r="A728">
        <v>723</v>
      </c>
      <c r="B728" t="str">
        <f>"00986214"</f>
        <v>00986214</v>
      </c>
      <c r="C728" t="s">
        <v>7</v>
      </c>
    </row>
    <row r="729" spans="1:3" x14ac:dyDescent="0.3">
      <c r="A729">
        <v>724</v>
      </c>
      <c r="B729" t="str">
        <f>"00987095"</f>
        <v>00987095</v>
      </c>
      <c r="C729" t="s">
        <v>5</v>
      </c>
    </row>
    <row r="730" spans="1:3" x14ac:dyDescent="0.3">
      <c r="A730">
        <v>725</v>
      </c>
      <c r="B730" t="str">
        <f>"00138119"</f>
        <v>00138119</v>
      </c>
      <c r="C730" t="str">
        <f>"003"</f>
        <v>003</v>
      </c>
    </row>
    <row r="731" spans="1:3" x14ac:dyDescent="0.3">
      <c r="A731">
        <v>726</v>
      </c>
      <c r="B731" t="str">
        <f>"00185463"</f>
        <v>00185463</v>
      </c>
      <c r="C731" t="str">
        <f>"001"</f>
        <v>001</v>
      </c>
    </row>
    <row r="732" spans="1:3" x14ac:dyDescent="0.3">
      <c r="A732">
        <v>727</v>
      </c>
      <c r="B732" t="str">
        <f>"00983901"</f>
        <v>00983901</v>
      </c>
      <c r="C732" t="s">
        <v>5</v>
      </c>
    </row>
    <row r="733" spans="1:3" x14ac:dyDescent="0.3">
      <c r="A733">
        <v>728</v>
      </c>
      <c r="B733" t="str">
        <f>"00985818"</f>
        <v>00985818</v>
      </c>
      <c r="C733" t="s">
        <v>5</v>
      </c>
    </row>
    <row r="734" spans="1:3" x14ac:dyDescent="0.3">
      <c r="A734">
        <v>729</v>
      </c>
      <c r="B734" t="str">
        <f>"00192473"</f>
        <v>00192473</v>
      </c>
      <c r="C734" t="s">
        <v>5</v>
      </c>
    </row>
    <row r="735" spans="1:3" x14ac:dyDescent="0.3">
      <c r="A735">
        <v>730</v>
      </c>
      <c r="B735" t="str">
        <f>"00342566"</f>
        <v>00342566</v>
      </c>
      <c r="C735" t="str">
        <f>"004"</f>
        <v>004</v>
      </c>
    </row>
    <row r="736" spans="1:3" x14ac:dyDescent="0.3">
      <c r="A736">
        <v>731</v>
      </c>
      <c r="B736" t="str">
        <f>"00417865"</f>
        <v>00417865</v>
      </c>
      <c r="C736" t="s">
        <v>6</v>
      </c>
    </row>
    <row r="737" spans="1:3" x14ac:dyDescent="0.3">
      <c r="A737">
        <v>732</v>
      </c>
      <c r="B737" t="str">
        <f>"00986861"</f>
        <v>00986861</v>
      </c>
      <c r="C737" t="s">
        <v>5</v>
      </c>
    </row>
    <row r="738" spans="1:3" x14ac:dyDescent="0.3">
      <c r="A738">
        <v>733</v>
      </c>
      <c r="B738" t="str">
        <f>"00447955"</f>
        <v>00447955</v>
      </c>
      <c r="C738" t="s">
        <v>5</v>
      </c>
    </row>
    <row r="739" spans="1:3" x14ac:dyDescent="0.3">
      <c r="A739">
        <v>734</v>
      </c>
      <c r="B739" t="str">
        <f>"00186214"</f>
        <v>00186214</v>
      </c>
      <c r="C739" t="s">
        <v>9</v>
      </c>
    </row>
    <row r="740" spans="1:3" x14ac:dyDescent="0.3">
      <c r="A740">
        <v>735</v>
      </c>
      <c r="B740" t="str">
        <f>"00979348"</f>
        <v>00979348</v>
      </c>
      <c r="C740" t="str">
        <f>"001"</f>
        <v>001</v>
      </c>
    </row>
    <row r="741" spans="1:3" x14ac:dyDescent="0.3">
      <c r="A741">
        <v>736</v>
      </c>
      <c r="B741" t="str">
        <f>"00446609"</f>
        <v>00446609</v>
      </c>
      <c r="C741" t="s">
        <v>5</v>
      </c>
    </row>
    <row r="742" spans="1:3" x14ac:dyDescent="0.3">
      <c r="A742">
        <v>737</v>
      </c>
      <c r="B742" t="str">
        <f>"00777710"</f>
        <v>00777710</v>
      </c>
      <c r="C742" t="str">
        <f>"003"</f>
        <v>003</v>
      </c>
    </row>
    <row r="743" spans="1:3" x14ac:dyDescent="0.3">
      <c r="A743">
        <v>738</v>
      </c>
      <c r="B743" t="str">
        <f>"201512002356"</f>
        <v>201512002356</v>
      </c>
      <c r="C743" t="str">
        <f>"003"</f>
        <v>003</v>
      </c>
    </row>
    <row r="744" spans="1:3" x14ac:dyDescent="0.3">
      <c r="A744">
        <v>739</v>
      </c>
      <c r="B744" t="str">
        <f>"00766242"</f>
        <v>00766242</v>
      </c>
      <c r="C744" t="str">
        <f>"003"</f>
        <v>003</v>
      </c>
    </row>
    <row r="745" spans="1:3" x14ac:dyDescent="0.3">
      <c r="A745">
        <v>740</v>
      </c>
      <c r="B745" t="str">
        <f>"201511006444"</f>
        <v>201511006444</v>
      </c>
      <c r="C745" t="s">
        <v>7</v>
      </c>
    </row>
    <row r="746" spans="1:3" x14ac:dyDescent="0.3">
      <c r="A746">
        <v>741</v>
      </c>
      <c r="B746" t="str">
        <f>"00985780"</f>
        <v>00985780</v>
      </c>
      <c r="C746" t="str">
        <f>"003"</f>
        <v>003</v>
      </c>
    </row>
    <row r="747" spans="1:3" x14ac:dyDescent="0.3">
      <c r="A747">
        <v>742</v>
      </c>
      <c r="B747" t="str">
        <f>"201406012716"</f>
        <v>201406012716</v>
      </c>
      <c r="C747" t="s">
        <v>11</v>
      </c>
    </row>
    <row r="748" spans="1:3" x14ac:dyDescent="0.3">
      <c r="A748">
        <v>743</v>
      </c>
      <c r="B748" t="str">
        <f>"00206430"</f>
        <v>00206430</v>
      </c>
      <c r="C748" t="s">
        <v>7</v>
      </c>
    </row>
    <row r="749" spans="1:3" x14ac:dyDescent="0.3">
      <c r="A749">
        <v>744</v>
      </c>
      <c r="B749" t="str">
        <f>"00981994"</f>
        <v>00981994</v>
      </c>
      <c r="C749" t="s">
        <v>10</v>
      </c>
    </row>
    <row r="750" spans="1:3" x14ac:dyDescent="0.3">
      <c r="A750">
        <v>745</v>
      </c>
      <c r="B750" t="str">
        <f>"00985790"</f>
        <v>00985790</v>
      </c>
      <c r="C750" t="s">
        <v>5</v>
      </c>
    </row>
    <row r="751" spans="1:3" x14ac:dyDescent="0.3">
      <c r="A751">
        <v>746</v>
      </c>
      <c r="B751" t="str">
        <f>"00982702"</f>
        <v>00982702</v>
      </c>
      <c r="C751" t="s">
        <v>5</v>
      </c>
    </row>
    <row r="752" spans="1:3" x14ac:dyDescent="0.3">
      <c r="A752">
        <v>747</v>
      </c>
      <c r="B752" t="str">
        <f>"00819318"</f>
        <v>00819318</v>
      </c>
      <c r="C752" t="str">
        <f>"003"</f>
        <v>003</v>
      </c>
    </row>
    <row r="753" spans="1:3" x14ac:dyDescent="0.3">
      <c r="A753">
        <v>748</v>
      </c>
      <c r="B753" t="str">
        <f>"00986305"</f>
        <v>00986305</v>
      </c>
      <c r="C753" t="str">
        <f>"004"</f>
        <v>004</v>
      </c>
    </row>
    <row r="754" spans="1:3" x14ac:dyDescent="0.3">
      <c r="A754">
        <v>749</v>
      </c>
      <c r="B754" t="str">
        <f>"00986982"</f>
        <v>00986982</v>
      </c>
      <c r="C754" t="str">
        <f>"003"</f>
        <v>003</v>
      </c>
    </row>
    <row r="755" spans="1:3" x14ac:dyDescent="0.3">
      <c r="A755">
        <v>750</v>
      </c>
      <c r="B755" t="str">
        <f>"00985582"</f>
        <v>00985582</v>
      </c>
      <c r="C755" t="str">
        <f>"003"</f>
        <v>003</v>
      </c>
    </row>
    <row r="756" spans="1:3" x14ac:dyDescent="0.3">
      <c r="A756">
        <v>751</v>
      </c>
      <c r="B756" t="str">
        <f>"00982265"</f>
        <v>00982265</v>
      </c>
      <c r="C756" t="s">
        <v>5</v>
      </c>
    </row>
    <row r="757" spans="1:3" x14ac:dyDescent="0.3">
      <c r="A757">
        <v>752</v>
      </c>
      <c r="B757" t="str">
        <f>"00780237"</f>
        <v>00780237</v>
      </c>
      <c r="C757" t="s">
        <v>10</v>
      </c>
    </row>
    <row r="758" spans="1:3" x14ac:dyDescent="0.3">
      <c r="A758">
        <v>753</v>
      </c>
      <c r="B758" t="str">
        <f>"00761150"</f>
        <v>00761150</v>
      </c>
      <c r="C758" t="str">
        <f>"001"</f>
        <v>001</v>
      </c>
    </row>
    <row r="759" spans="1:3" x14ac:dyDescent="0.3">
      <c r="A759">
        <v>754</v>
      </c>
      <c r="B759" t="str">
        <f>"00985269"</f>
        <v>00985269</v>
      </c>
      <c r="C759" t="s">
        <v>5</v>
      </c>
    </row>
    <row r="760" spans="1:3" x14ac:dyDescent="0.3">
      <c r="A760">
        <v>755</v>
      </c>
      <c r="B760" t="str">
        <f>"00429604"</f>
        <v>00429604</v>
      </c>
      <c r="C760" t="s">
        <v>5</v>
      </c>
    </row>
    <row r="761" spans="1:3" x14ac:dyDescent="0.3">
      <c r="A761">
        <v>756</v>
      </c>
      <c r="B761" t="str">
        <f>"00984200"</f>
        <v>00984200</v>
      </c>
      <c r="C761" t="s">
        <v>13</v>
      </c>
    </row>
    <row r="762" spans="1:3" x14ac:dyDescent="0.3">
      <c r="A762">
        <v>757</v>
      </c>
      <c r="B762" t="str">
        <f>"00487314"</f>
        <v>00487314</v>
      </c>
      <c r="C762" t="s">
        <v>5</v>
      </c>
    </row>
    <row r="763" spans="1:3" x14ac:dyDescent="0.3">
      <c r="A763">
        <v>758</v>
      </c>
      <c r="B763" t="str">
        <f>"00832093"</f>
        <v>00832093</v>
      </c>
      <c r="C763" t="str">
        <f>"003"</f>
        <v>003</v>
      </c>
    </row>
    <row r="764" spans="1:3" x14ac:dyDescent="0.3">
      <c r="A764">
        <v>759</v>
      </c>
      <c r="B764" t="str">
        <f>"00979509"</f>
        <v>00979509</v>
      </c>
      <c r="C764" t="s">
        <v>5</v>
      </c>
    </row>
    <row r="765" spans="1:3" x14ac:dyDescent="0.3">
      <c r="A765">
        <v>760</v>
      </c>
      <c r="B765" t="str">
        <f>"00983416"</f>
        <v>00983416</v>
      </c>
      <c r="C765" t="s">
        <v>5</v>
      </c>
    </row>
    <row r="766" spans="1:3" x14ac:dyDescent="0.3">
      <c r="A766">
        <v>761</v>
      </c>
      <c r="B766" t="str">
        <f>"00333056"</f>
        <v>00333056</v>
      </c>
      <c r="C766" t="s">
        <v>5</v>
      </c>
    </row>
    <row r="767" spans="1:3" x14ac:dyDescent="0.3">
      <c r="A767">
        <v>762</v>
      </c>
      <c r="B767" t="str">
        <f>"00476166"</f>
        <v>00476166</v>
      </c>
      <c r="C767" t="str">
        <f>"003"</f>
        <v>003</v>
      </c>
    </row>
    <row r="768" spans="1:3" x14ac:dyDescent="0.3">
      <c r="A768">
        <v>763</v>
      </c>
      <c r="B768" t="str">
        <f>"00661883"</f>
        <v>00661883</v>
      </c>
      <c r="C768" t="s">
        <v>5</v>
      </c>
    </row>
    <row r="769" spans="1:3" x14ac:dyDescent="0.3">
      <c r="A769">
        <v>764</v>
      </c>
      <c r="B769" t="str">
        <f>"00538497"</f>
        <v>00538497</v>
      </c>
      <c r="C769" t="s">
        <v>5</v>
      </c>
    </row>
    <row r="770" spans="1:3" x14ac:dyDescent="0.3">
      <c r="A770">
        <v>765</v>
      </c>
      <c r="B770" t="str">
        <f>"00927827"</f>
        <v>00927827</v>
      </c>
      <c r="C770" t="s">
        <v>5</v>
      </c>
    </row>
    <row r="771" spans="1:3" x14ac:dyDescent="0.3">
      <c r="A771">
        <v>766</v>
      </c>
      <c r="B771" t="str">
        <f>"00974602"</f>
        <v>00974602</v>
      </c>
      <c r="C771" t="str">
        <f>"004"</f>
        <v>004</v>
      </c>
    </row>
    <row r="772" spans="1:3" x14ac:dyDescent="0.3">
      <c r="A772">
        <v>767</v>
      </c>
      <c r="B772" t="str">
        <f>"00448633"</f>
        <v>00448633</v>
      </c>
      <c r="C772" t="s">
        <v>5</v>
      </c>
    </row>
    <row r="773" spans="1:3" x14ac:dyDescent="0.3">
      <c r="A773">
        <v>768</v>
      </c>
      <c r="B773" t="str">
        <f>"00985418"</f>
        <v>00985418</v>
      </c>
      <c r="C773" t="s">
        <v>13</v>
      </c>
    </row>
    <row r="774" spans="1:3" x14ac:dyDescent="0.3">
      <c r="A774">
        <v>769</v>
      </c>
      <c r="B774" t="str">
        <f>"00985655"</f>
        <v>00985655</v>
      </c>
      <c r="C774" t="s">
        <v>5</v>
      </c>
    </row>
    <row r="775" spans="1:3" x14ac:dyDescent="0.3">
      <c r="A775">
        <v>770</v>
      </c>
      <c r="B775" t="str">
        <f>"00985076"</f>
        <v>00985076</v>
      </c>
      <c r="C775" t="s">
        <v>5</v>
      </c>
    </row>
    <row r="776" spans="1:3" x14ac:dyDescent="0.3">
      <c r="A776">
        <v>771</v>
      </c>
      <c r="B776" t="str">
        <f>"00446754"</f>
        <v>00446754</v>
      </c>
      <c r="C776" t="s">
        <v>5</v>
      </c>
    </row>
    <row r="777" spans="1:3" x14ac:dyDescent="0.3">
      <c r="A777">
        <v>772</v>
      </c>
      <c r="B777" t="str">
        <f>"00983908"</f>
        <v>00983908</v>
      </c>
      <c r="C777" t="s">
        <v>16</v>
      </c>
    </row>
    <row r="778" spans="1:3" x14ac:dyDescent="0.3">
      <c r="A778">
        <v>773</v>
      </c>
      <c r="B778" t="str">
        <f>"00985919"</f>
        <v>00985919</v>
      </c>
      <c r="C778" t="str">
        <f>"003"</f>
        <v>003</v>
      </c>
    </row>
    <row r="779" spans="1:3" x14ac:dyDescent="0.3">
      <c r="A779">
        <v>774</v>
      </c>
      <c r="B779" t="str">
        <f>"00986988"</f>
        <v>00986988</v>
      </c>
      <c r="C779" t="s">
        <v>5</v>
      </c>
    </row>
    <row r="780" spans="1:3" x14ac:dyDescent="0.3">
      <c r="A780">
        <v>775</v>
      </c>
      <c r="B780" t="str">
        <f>"00248032"</f>
        <v>00248032</v>
      </c>
      <c r="C780" t="str">
        <f>"003"</f>
        <v>003</v>
      </c>
    </row>
    <row r="781" spans="1:3" x14ac:dyDescent="0.3">
      <c r="A781">
        <v>776</v>
      </c>
      <c r="B781" t="str">
        <f>"00096324"</f>
        <v>00096324</v>
      </c>
      <c r="C781" t="str">
        <f>"003"</f>
        <v>003</v>
      </c>
    </row>
    <row r="782" spans="1:3" x14ac:dyDescent="0.3">
      <c r="A782">
        <v>777</v>
      </c>
      <c r="B782" t="str">
        <f>"00983318"</f>
        <v>00983318</v>
      </c>
      <c r="C782" t="s">
        <v>5</v>
      </c>
    </row>
    <row r="783" spans="1:3" x14ac:dyDescent="0.3">
      <c r="A783">
        <v>778</v>
      </c>
      <c r="B783" t="str">
        <f>"00986578"</f>
        <v>00986578</v>
      </c>
      <c r="C783" t="str">
        <f>"003"</f>
        <v>003</v>
      </c>
    </row>
    <row r="784" spans="1:3" x14ac:dyDescent="0.3">
      <c r="A784">
        <v>779</v>
      </c>
      <c r="B784" t="str">
        <f>"201511005967"</f>
        <v>201511005967</v>
      </c>
      <c r="C784" t="s">
        <v>11</v>
      </c>
    </row>
    <row r="785" spans="1:3" x14ac:dyDescent="0.3">
      <c r="A785">
        <v>780</v>
      </c>
      <c r="B785" t="str">
        <f>"00791713"</f>
        <v>00791713</v>
      </c>
      <c r="C785" t="s">
        <v>7</v>
      </c>
    </row>
    <row r="786" spans="1:3" x14ac:dyDescent="0.3">
      <c r="A786">
        <v>781</v>
      </c>
      <c r="B786" t="str">
        <f>"00978732"</f>
        <v>00978732</v>
      </c>
      <c r="C786" t="s">
        <v>5</v>
      </c>
    </row>
    <row r="787" spans="1:3" x14ac:dyDescent="0.3">
      <c r="A787">
        <v>782</v>
      </c>
      <c r="B787" t="str">
        <f>"00846939"</f>
        <v>00846939</v>
      </c>
      <c r="C787" t="str">
        <f>"004"</f>
        <v>004</v>
      </c>
    </row>
    <row r="788" spans="1:3" x14ac:dyDescent="0.3">
      <c r="A788">
        <v>783</v>
      </c>
      <c r="B788" t="str">
        <f>"00495553"</f>
        <v>00495553</v>
      </c>
      <c r="C788" t="s">
        <v>5</v>
      </c>
    </row>
    <row r="789" spans="1:3" x14ac:dyDescent="0.3">
      <c r="A789">
        <v>784</v>
      </c>
      <c r="B789" t="str">
        <f>"00386668"</f>
        <v>00386668</v>
      </c>
      <c r="C789" t="s">
        <v>5</v>
      </c>
    </row>
    <row r="790" spans="1:3" x14ac:dyDescent="0.3">
      <c r="A790">
        <v>785</v>
      </c>
      <c r="B790" t="str">
        <f>"00987067"</f>
        <v>00987067</v>
      </c>
      <c r="C790" t="str">
        <f>"001"</f>
        <v>001</v>
      </c>
    </row>
    <row r="791" spans="1:3" x14ac:dyDescent="0.3">
      <c r="A791">
        <v>786</v>
      </c>
      <c r="B791" t="str">
        <f>"00981950"</f>
        <v>00981950</v>
      </c>
      <c r="C791" t="str">
        <f>"003"</f>
        <v>003</v>
      </c>
    </row>
    <row r="792" spans="1:3" x14ac:dyDescent="0.3">
      <c r="A792">
        <v>787</v>
      </c>
      <c r="B792" t="str">
        <f>"00600008"</f>
        <v>00600008</v>
      </c>
      <c r="C792" t="str">
        <f>"003"</f>
        <v>003</v>
      </c>
    </row>
    <row r="793" spans="1:3" x14ac:dyDescent="0.3">
      <c r="A793">
        <v>788</v>
      </c>
      <c r="B793" t="str">
        <f>"00930527"</f>
        <v>00930527</v>
      </c>
      <c r="C793" t="str">
        <f>"003"</f>
        <v>003</v>
      </c>
    </row>
    <row r="794" spans="1:3" x14ac:dyDescent="0.3">
      <c r="A794">
        <v>789</v>
      </c>
      <c r="B794" t="str">
        <f>"00985804"</f>
        <v>00985804</v>
      </c>
      <c r="C794" t="str">
        <f>"003"</f>
        <v>003</v>
      </c>
    </row>
    <row r="795" spans="1:3" x14ac:dyDescent="0.3">
      <c r="A795">
        <v>790</v>
      </c>
      <c r="B795" t="str">
        <f>"00986210"</f>
        <v>00986210</v>
      </c>
      <c r="C795" t="s">
        <v>10</v>
      </c>
    </row>
    <row r="796" spans="1:3" x14ac:dyDescent="0.3">
      <c r="A796">
        <v>791</v>
      </c>
      <c r="B796" t="str">
        <f>"00875329"</f>
        <v>00875329</v>
      </c>
      <c r="C796" t="s">
        <v>6</v>
      </c>
    </row>
    <row r="797" spans="1:3" x14ac:dyDescent="0.3">
      <c r="A797">
        <v>792</v>
      </c>
      <c r="B797" t="str">
        <f>"00796407"</f>
        <v>00796407</v>
      </c>
      <c r="C797" t="str">
        <f>"003"</f>
        <v>003</v>
      </c>
    </row>
    <row r="798" spans="1:3" x14ac:dyDescent="0.3">
      <c r="A798">
        <v>793</v>
      </c>
      <c r="B798" t="str">
        <f>"00109333"</f>
        <v>00109333</v>
      </c>
      <c r="C798" t="s">
        <v>5</v>
      </c>
    </row>
    <row r="799" spans="1:3" x14ac:dyDescent="0.3">
      <c r="A799">
        <v>794</v>
      </c>
      <c r="B799" t="str">
        <f>"00019010"</f>
        <v>00019010</v>
      </c>
      <c r="C799" t="s">
        <v>7</v>
      </c>
    </row>
    <row r="800" spans="1:3" x14ac:dyDescent="0.3">
      <c r="A800">
        <v>795</v>
      </c>
      <c r="B800" t="str">
        <f>"00986450"</f>
        <v>00986450</v>
      </c>
      <c r="C800" t="s">
        <v>7</v>
      </c>
    </row>
    <row r="801" spans="1:3" x14ac:dyDescent="0.3">
      <c r="A801">
        <v>796</v>
      </c>
      <c r="B801" t="str">
        <f>"00019493"</f>
        <v>00019493</v>
      </c>
      <c r="C801" t="str">
        <f>"003"</f>
        <v>003</v>
      </c>
    </row>
    <row r="802" spans="1:3" x14ac:dyDescent="0.3">
      <c r="A802">
        <v>797</v>
      </c>
      <c r="B802" t="str">
        <f>"00209188"</f>
        <v>00209188</v>
      </c>
      <c r="C802" t="s">
        <v>6</v>
      </c>
    </row>
    <row r="803" spans="1:3" x14ac:dyDescent="0.3">
      <c r="A803">
        <v>798</v>
      </c>
      <c r="B803" t="str">
        <f>"00985572"</f>
        <v>00985572</v>
      </c>
      <c r="C803" t="s">
        <v>5</v>
      </c>
    </row>
    <row r="804" spans="1:3" x14ac:dyDescent="0.3">
      <c r="A804">
        <v>799</v>
      </c>
      <c r="B804" t="str">
        <f>"00985590"</f>
        <v>00985590</v>
      </c>
      <c r="C804" t="str">
        <f>"003"</f>
        <v>003</v>
      </c>
    </row>
    <row r="805" spans="1:3" x14ac:dyDescent="0.3">
      <c r="A805">
        <v>800</v>
      </c>
      <c r="B805" t="str">
        <f>"00934435"</f>
        <v>00934435</v>
      </c>
      <c r="C805" t="s">
        <v>5</v>
      </c>
    </row>
    <row r="806" spans="1:3" x14ac:dyDescent="0.3">
      <c r="A806">
        <v>801</v>
      </c>
      <c r="B806" t="str">
        <f>"00325118"</f>
        <v>00325118</v>
      </c>
      <c r="C806" t="s">
        <v>5</v>
      </c>
    </row>
    <row r="807" spans="1:3" x14ac:dyDescent="0.3">
      <c r="A807">
        <v>802</v>
      </c>
      <c r="B807" t="str">
        <f>"00158501"</f>
        <v>00158501</v>
      </c>
      <c r="C807" t="str">
        <f>"003"</f>
        <v>003</v>
      </c>
    </row>
    <row r="808" spans="1:3" x14ac:dyDescent="0.3">
      <c r="A808">
        <v>803</v>
      </c>
      <c r="B808" t="str">
        <f>"00929254"</f>
        <v>00929254</v>
      </c>
      <c r="C808" t="s">
        <v>18</v>
      </c>
    </row>
    <row r="809" spans="1:3" x14ac:dyDescent="0.3">
      <c r="A809">
        <v>804</v>
      </c>
      <c r="B809" t="str">
        <f>"00981853"</f>
        <v>00981853</v>
      </c>
      <c r="C809" t="s">
        <v>11</v>
      </c>
    </row>
    <row r="810" spans="1:3" x14ac:dyDescent="0.3">
      <c r="A810">
        <v>805</v>
      </c>
      <c r="B810" t="str">
        <f>"00984942"</f>
        <v>00984942</v>
      </c>
      <c r="C810" t="str">
        <f>"001"</f>
        <v>001</v>
      </c>
    </row>
    <row r="811" spans="1:3" x14ac:dyDescent="0.3">
      <c r="A811">
        <v>806</v>
      </c>
      <c r="B811" t="str">
        <f>"00050467"</f>
        <v>00050467</v>
      </c>
      <c r="C811" t="s">
        <v>5</v>
      </c>
    </row>
    <row r="812" spans="1:3" x14ac:dyDescent="0.3">
      <c r="A812">
        <v>807</v>
      </c>
      <c r="B812" t="str">
        <f>"00760278"</f>
        <v>00760278</v>
      </c>
      <c r="C812" t="s">
        <v>5</v>
      </c>
    </row>
    <row r="813" spans="1:3" x14ac:dyDescent="0.3">
      <c r="A813">
        <v>808</v>
      </c>
      <c r="B813" t="str">
        <f>"00227590"</f>
        <v>00227590</v>
      </c>
      <c r="C813" t="str">
        <f>"003"</f>
        <v>003</v>
      </c>
    </row>
    <row r="814" spans="1:3" x14ac:dyDescent="0.3">
      <c r="A814">
        <v>809</v>
      </c>
      <c r="B814" t="str">
        <f>"00805488"</f>
        <v>00805488</v>
      </c>
      <c r="C814" t="s">
        <v>5</v>
      </c>
    </row>
    <row r="815" spans="1:3" x14ac:dyDescent="0.3">
      <c r="A815">
        <v>810</v>
      </c>
      <c r="B815" t="str">
        <f>"201507002023"</f>
        <v>201507002023</v>
      </c>
      <c r="C815" t="str">
        <f>"003"</f>
        <v>003</v>
      </c>
    </row>
    <row r="816" spans="1:3" x14ac:dyDescent="0.3">
      <c r="A816">
        <v>811</v>
      </c>
      <c r="B816" t="str">
        <f>"00987008"</f>
        <v>00987008</v>
      </c>
      <c r="C816" t="s">
        <v>11</v>
      </c>
    </row>
    <row r="817" spans="1:3" x14ac:dyDescent="0.3">
      <c r="A817">
        <v>812</v>
      </c>
      <c r="B817" t="str">
        <f>"00925981"</f>
        <v>00925981</v>
      </c>
      <c r="C817" t="s">
        <v>5</v>
      </c>
    </row>
    <row r="818" spans="1:3" x14ac:dyDescent="0.3">
      <c r="A818">
        <v>813</v>
      </c>
      <c r="B818" t="str">
        <f>"00979336"</f>
        <v>00979336</v>
      </c>
      <c r="C818" t="str">
        <f>"003"</f>
        <v>003</v>
      </c>
    </row>
    <row r="819" spans="1:3" x14ac:dyDescent="0.3">
      <c r="A819">
        <v>814</v>
      </c>
      <c r="B819" t="str">
        <f>"00745553"</f>
        <v>00745553</v>
      </c>
      <c r="C819" t="s">
        <v>5</v>
      </c>
    </row>
    <row r="820" spans="1:3" x14ac:dyDescent="0.3">
      <c r="A820">
        <v>815</v>
      </c>
      <c r="B820" t="str">
        <f>"00667934"</f>
        <v>00667934</v>
      </c>
      <c r="C820" t="s">
        <v>6</v>
      </c>
    </row>
    <row r="821" spans="1:3" x14ac:dyDescent="0.3">
      <c r="A821">
        <v>816</v>
      </c>
      <c r="B821" t="str">
        <f>"00441783"</f>
        <v>00441783</v>
      </c>
      <c r="C821" t="str">
        <f>"004"</f>
        <v>004</v>
      </c>
    </row>
    <row r="822" spans="1:3" x14ac:dyDescent="0.3">
      <c r="A822">
        <v>817</v>
      </c>
      <c r="B822" t="str">
        <f>"00455376"</f>
        <v>00455376</v>
      </c>
      <c r="C822" t="s">
        <v>5</v>
      </c>
    </row>
    <row r="823" spans="1:3" x14ac:dyDescent="0.3">
      <c r="A823">
        <v>818</v>
      </c>
      <c r="B823" t="str">
        <f>"00956924"</f>
        <v>00956924</v>
      </c>
      <c r="C823" t="s">
        <v>10</v>
      </c>
    </row>
    <row r="824" spans="1:3" x14ac:dyDescent="0.3">
      <c r="A824">
        <v>819</v>
      </c>
      <c r="B824" t="str">
        <f>"00966765"</f>
        <v>00966765</v>
      </c>
      <c r="C824" t="str">
        <f>"003"</f>
        <v>003</v>
      </c>
    </row>
    <row r="825" spans="1:3" x14ac:dyDescent="0.3">
      <c r="A825">
        <v>820</v>
      </c>
      <c r="B825" t="str">
        <f>"00983776"</f>
        <v>00983776</v>
      </c>
      <c r="C825" t="str">
        <f>"004"</f>
        <v>004</v>
      </c>
    </row>
    <row r="826" spans="1:3" x14ac:dyDescent="0.3">
      <c r="A826">
        <v>821</v>
      </c>
      <c r="B826" t="str">
        <f>"00807648"</f>
        <v>00807648</v>
      </c>
      <c r="C826" t="s">
        <v>5</v>
      </c>
    </row>
    <row r="827" spans="1:3" x14ac:dyDescent="0.3">
      <c r="A827">
        <v>822</v>
      </c>
      <c r="B827" t="str">
        <f>"00446566"</f>
        <v>00446566</v>
      </c>
      <c r="C827" t="s">
        <v>5</v>
      </c>
    </row>
    <row r="828" spans="1:3" x14ac:dyDescent="0.3">
      <c r="A828">
        <v>823</v>
      </c>
      <c r="B828" t="str">
        <f>"00986381"</f>
        <v>00986381</v>
      </c>
      <c r="C828" t="str">
        <f>"003"</f>
        <v>003</v>
      </c>
    </row>
    <row r="829" spans="1:3" x14ac:dyDescent="0.3">
      <c r="A829">
        <v>824</v>
      </c>
      <c r="B829" t="str">
        <f>"00735985"</f>
        <v>00735985</v>
      </c>
      <c r="C829" t="str">
        <f>"003"</f>
        <v>003</v>
      </c>
    </row>
    <row r="830" spans="1:3" x14ac:dyDescent="0.3">
      <c r="A830">
        <v>825</v>
      </c>
      <c r="B830" t="str">
        <f>"00980164"</f>
        <v>00980164</v>
      </c>
      <c r="C830" t="s">
        <v>7</v>
      </c>
    </row>
    <row r="831" spans="1:3" x14ac:dyDescent="0.3">
      <c r="A831">
        <v>826</v>
      </c>
      <c r="B831" t="str">
        <f>"00983053"</f>
        <v>00983053</v>
      </c>
      <c r="C831" t="s">
        <v>5</v>
      </c>
    </row>
    <row r="832" spans="1:3" x14ac:dyDescent="0.3">
      <c r="A832">
        <v>827</v>
      </c>
      <c r="B832" t="str">
        <f>"00449611"</f>
        <v>00449611</v>
      </c>
      <c r="C832" t="s">
        <v>5</v>
      </c>
    </row>
    <row r="833" spans="1:3" x14ac:dyDescent="0.3">
      <c r="A833">
        <v>828</v>
      </c>
      <c r="B833" t="str">
        <f>"00985461"</f>
        <v>00985461</v>
      </c>
      <c r="C833" t="str">
        <f>"003"</f>
        <v>003</v>
      </c>
    </row>
    <row r="834" spans="1:3" x14ac:dyDescent="0.3">
      <c r="A834">
        <v>829</v>
      </c>
      <c r="B834" t="str">
        <f>"00599417"</f>
        <v>00599417</v>
      </c>
      <c r="C834" t="s">
        <v>5</v>
      </c>
    </row>
    <row r="835" spans="1:3" x14ac:dyDescent="0.3">
      <c r="A835">
        <v>830</v>
      </c>
      <c r="B835" t="str">
        <f>"00954940"</f>
        <v>00954940</v>
      </c>
      <c r="C835" t="s">
        <v>10</v>
      </c>
    </row>
    <row r="836" spans="1:3" x14ac:dyDescent="0.3">
      <c r="A836">
        <v>831</v>
      </c>
      <c r="B836" t="str">
        <f>"00796345"</f>
        <v>00796345</v>
      </c>
      <c r="C836" t="s">
        <v>5</v>
      </c>
    </row>
    <row r="837" spans="1:3" x14ac:dyDescent="0.3">
      <c r="A837">
        <v>832</v>
      </c>
      <c r="B837" t="str">
        <f>"00446667"</f>
        <v>00446667</v>
      </c>
      <c r="C837" t="s">
        <v>6</v>
      </c>
    </row>
    <row r="838" spans="1:3" x14ac:dyDescent="0.3">
      <c r="A838">
        <v>833</v>
      </c>
      <c r="B838" t="str">
        <f>"00978668"</f>
        <v>00978668</v>
      </c>
      <c r="C838" t="s">
        <v>5</v>
      </c>
    </row>
    <row r="839" spans="1:3" x14ac:dyDescent="0.3">
      <c r="A839">
        <v>834</v>
      </c>
      <c r="B839" t="str">
        <f>"00987069"</f>
        <v>00987069</v>
      </c>
      <c r="C839" t="s">
        <v>5</v>
      </c>
    </row>
    <row r="840" spans="1:3" x14ac:dyDescent="0.3">
      <c r="A840">
        <v>835</v>
      </c>
      <c r="B840" t="str">
        <f>"00620304"</f>
        <v>00620304</v>
      </c>
      <c r="C840" t="s">
        <v>5</v>
      </c>
    </row>
    <row r="841" spans="1:3" x14ac:dyDescent="0.3">
      <c r="A841">
        <v>836</v>
      </c>
      <c r="B841" t="str">
        <f>"00171845"</f>
        <v>00171845</v>
      </c>
      <c r="C841" t="str">
        <f>"001"</f>
        <v>001</v>
      </c>
    </row>
    <row r="842" spans="1:3" x14ac:dyDescent="0.3">
      <c r="A842">
        <v>837</v>
      </c>
      <c r="B842" t="str">
        <f>"00660047"</f>
        <v>00660047</v>
      </c>
      <c r="C842" t="s">
        <v>5</v>
      </c>
    </row>
    <row r="843" spans="1:3" x14ac:dyDescent="0.3">
      <c r="A843">
        <v>838</v>
      </c>
      <c r="B843" t="str">
        <f>"00982065"</f>
        <v>00982065</v>
      </c>
      <c r="C843" t="str">
        <f>"003"</f>
        <v>003</v>
      </c>
    </row>
    <row r="844" spans="1:3" x14ac:dyDescent="0.3">
      <c r="A844">
        <v>839</v>
      </c>
      <c r="B844" t="str">
        <f>"00897046"</f>
        <v>00897046</v>
      </c>
      <c r="C844" t="s">
        <v>5</v>
      </c>
    </row>
    <row r="845" spans="1:3" x14ac:dyDescent="0.3">
      <c r="A845">
        <v>840</v>
      </c>
      <c r="B845" t="str">
        <f>"00816666"</f>
        <v>00816666</v>
      </c>
      <c r="C845" t="str">
        <f>"003"</f>
        <v>003</v>
      </c>
    </row>
    <row r="846" spans="1:3" x14ac:dyDescent="0.3">
      <c r="A846">
        <v>841</v>
      </c>
      <c r="B846" t="str">
        <f>"00743073"</f>
        <v>00743073</v>
      </c>
      <c r="C846" t="s">
        <v>5</v>
      </c>
    </row>
    <row r="847" spans="1:3" x14ac:dyDescent="0.3">
      <c r="A847">
        <v>842</v>
      </c>
      <c r="B847" t="str">
        <f>"00982743"</f>
        <v>00982743</v>
      </c>
      <c r="C847" t="str">
        <f>"004"</f>
        <v>004</v>
      </c>
    </row>
    <row r="848" spans="1:3" x14ac:dyDescent="0.3">
      <c r="A848">
        <v>843</v>
      </c>
      <c r="B848" t="str">
        <f>"00984419"</f>
        <v>00984419</v>
      </c>
      <c r="C848" t="str">
        <f>"003"</f>
        <v>003</v>
      </c>
    </row>
    <row r="849" spans="1:3" x14ac:dyDescent="0.3">
      <c r="A849">
        <v>844</v>
      </c>
      <c r="B849" t="str">
        <f>"00273086"</f>
        <v>00273086</v>
      </c>
      <c r="C849" t="str">
        <f>"003"</f>
        <v>003</v>
      </c>
    </row>
    <row r="850" spans="1:3" x14ac:dyDescent="0.3">
      <c r="A850">
        <v>845</v>
      </c>
      <c r="B850" t="str">
        <f>"00983708"</f>
        <v>00983708</v>
      </c>
      <c r="C850" t="s">
        <v>6</v>
      </c>
    </row>
    <row r="851" spans="1:3" x14ac:dyDescent="0.3">
      <c r="A851">
        <v>846</v>
      </c>
      <c r="B851" t="str">
        <f>"00987022"</f>
        <v>00987022</v>
      </c>
      <c r="C851" t="str">
        <f>"003"</f>
        <v>003</v>
      </c>
    </row>
    <row r="852" spans="1:3" x14ac:dyDescent="0.3">
      <c r="A852">
        <v>847</v>
      </c>
      <c r="B852" t="str">
        <f>"00928923"</f>
        <v>00928923</v>
      </c>
      <c r="C852" t="str">
        <f>"003"</f>
        <v>003</v>
      </c>
    </row>
    <row r="853" spans="1:3" x14ac:dyDescent="0.3">
      <c r="A853">
        <v>848</v>
      </c>
      <c r="B853" t="str">
        <f>"00983907"</f>
        <v>00983907</v>
      </c>
      <c r="C853" t="str">
        <f>"001"</f>
        <v>001</v>
      </c>
    </row>
    <row r="854" spans="1:3" x14ac:dyDescent="0.3">
      <c r="A854">
        <v>849</v>
      </c>
      <c r="B854" t="str">
        <f>"00785242"</f>
        <v>00785242</v>
      </c>
      <c r="C854" t="s">
        <v>5</v>
      </c>
    </row>
    <row r="855" spans="1:3" x14ac:dyDescent="0.3">
      <c r="A855">
        <v>850</v>
      </c>
      <c r="B855" t="str">
        <f>"00712970"</f>
        <v>00712970</v>
      </c>
      <c r="C855" t="s">
        <v>7</v>
      </c>
    </row>
    <row r="856" spans="1:3" x14ac:dyDescent="0.3">
      <c r="A856">
        <v>851</v>
      </c>
      <c r="B856" t="str">
        <f>"00984703"</f>
        <v>00984703</v>
      </c>
      <c r="C856" t="str">
        <f>"003"</f>
        <v>003</v>
      </c>
    </row>
    <row r="857" spans="1:3" x14ac:dyDescent="0.3">
      <c r="A857">
        <v>852</v>
      </c>
      <c r="B857" t="str">
        <f>"00986556"</f>
        <v>00986556</v>
      </c>
      <c r="C857" t="s">
        <v>5</v>
      </c>
    </row>
    <row r="858" spans="1:3" x14ac:dyDescent="0.3">
      <c r="A858">
        <v>853</v>
      </c>
      <c r="B858" t="str">
        <f>"00128060"</f>
        <v>00128060</v>
      </c>
      <c r="C858" t="str">
        <f>"003"</f>
        <v>003</v>
      </c>
    </row>
    <row r="859" spans="1:3" x14ac:dyDescent="0.3">
      <c r="A859">
        <v>854</v>
      </c>
      <c r="B859" t="str">
        <f>"00982110"</f>
        <v>00982110</v>
      </c>
      <c r="C859" t="s">
        <v>5</v>
      </c>
    </row>
    <row r="860" spans="1:3" x14ac:dyDescent="0.3">
      <c r="A860">
        <v>855</v>
      </c>
      <c r="B860" t="str">
        <f>"00898708"</f>
        <v>00898708</v>
      </c>
      <c r="C860" t="str">
        <f>"003"</f>
        <v>003</v>
      </c>
    </row>
    <row r="861" spans="1:3" x14ac:dyDescent="0.3">
      <c r="A861">
        <v>856</v>
      </c>
      <c r="B861" t="str">
        <f>"00984012"</f>
        <v>00984012</v>
      </c>
      <c r="C861" t="s">
        <v>5</v>
      </c>
    </row>
    <row r="862" spans="1:3" x14ac:dyDescent="0.3">
      <c r="A862">
        <v>857</v>
      </c>
      <c r="B862" t="str">
        <f>"00481306"</f>
        <v>00481306</v>
      </c>
      <c r="C862" t="str">
        <f>"003"</f>
        <v>003</v>
      </c>
    </row>
    <row r="863" spans="1:3" x14ac:dyDescent="0.3">
      <c r="A863">
        <v>858</v>
      </c>
      <c r="B863" t="str">
        <f>"00932428"</f>
        <v>00932428</v>
      </c>
      <c r="C863" t="s">
        <v>11</v>
      </c>
    </row>
    <row r="864" spans="1:3" x14ac:dyDescent="0.3">
      <c r="A864">
        <v>859</v>
      </c>
      <c r="B864" t="str">
        <f>"00984784"</f>
        <v>00984784</v>
      </c>
      <c r="C864" t="str">
        <f>"003"</f>
        <v>003</v>
      </c>
    </row>
    <row r="865" spans="1:3" x14ac:dyDescent="0.3">
      <c r="A865">
        <v>860</v>
      </c>
      <c r="B865" t="str">
        <f>"00253108"</f>
        <v>00253108</v>
      </c>
      <c r="C865" t="str">
        <f>"003"</f>
        <v>003</v>
      </c>
    </row>
    <row r="866" spans="1:3" x14ac:dyDescent="0.3">
      <c r="A866">
        <v>861</v>
      </c>
      <c r="B866" t="str">
        <f>"00533445"</f>
        <v>00533445</v>
      </c>
      <c r="C866" t="s">
        <v>10</v>
      </c>
    </row>
    <row r="867" spans="1:3" x14ac:dyDescent="0.3">
      <c r="A867">
        <v>862</v>
      </c>
      <c r="B867" t="str">
        <f>"00984743"</f>
        <v>00984743</v>
      </c>
      <c r="C867" t="str">
        <f>"003"</f>
        <v>003</v>
      </c>
    </row>
    <row r="868" spans="1:3" x14ac:dyDescent="0.3">
      <c r="A868">
        <v>863</v>
      </c>
      <c r="B868" t="str">
        <f>"00220976"</f>
        <v>00220976</v>
      </c>
      <c r="C868" t="s">
        <v>13</v>
      </c>
    </row>
    <row r="869" spans="1:3" x14ac:dyDescent="0.3">
      <c r="A869">
        <v>864</v>
      </c>
      <c r="B869" t="str">
        <f>"00548994"</f>
        <v>00548994</v>
      </c>
      <c r="C869" t="str">
        <f>"001"</f>
        <v>001</v>
      </c>
    </row>
    <row r="870" spans="1:3" x14ac:dyDescent="0.3">
      <c r="A870">
        <v>865</v>
      </c>
      <c r="B870" t="str">
        <f>"00655996"</f>
        <v>00655996</v>
      </c>
      <c r="C870" t="s">
        <v>5</v>
      </c>
    </row>
    <row r="871" spans="1:3" x14ac:dyDescent="0.3">
      <c r="A871">
        <v>866</v>
      </c>
      <c r="B871" t="str">
        <f>"00986519"</f>
        <v>00986519</v>
      </c>
      <c r="C871" t="s">
        <v>5</v>
      </c>
    </row>
    <row r="872" spans="1:3" x14ac:dyDescent="0.3">
      <c r="A872">
        <v>867</v>
      </c>
      <c r="B872" t="str">
        <f>"00479669"</f>
        <v>00479669</v>
      </c>
      <c r="C872" t="s">
        <v>5</v>
      </c>
    </row>
    <row r="873" spans="1:3" x14ac:dyDescent="0.3">
      <c r="A873">
        <v>868</v>
      </c>
      <c r="B873" t="str">
        <f>"00985224"</f>
        <v>00985224</v>
      </c>
      <c r="C873" t="s">
        <v>5</v>
      </c>
    </row>
    <row r="874" spans="1:3" x14ac:dyDescent="0.3">
      <c r="A874">
        <v>869</v>
      </c>
      <c r="B874" t="str">
        <f>"00610189"</f>
        <v>00610189</v>
      </c>
      <c r="C874" t="str">
        <f>"003"</f>
        <v>003</v>
      </c>
    </row>
    <row r="875" spans="1:3" x14ac:dyDescent="0.3">
      <c r="A875">
        <v>870</v>
      </c>
      <c r="B875" t="str">
        <f>"00816320"</f>
        <v>00816320</v>
      </c>
      <c r="C875" t="s">
        <v>5</v>
      </c>
    </row>
    <row r="876" spans="1:3" x14ac:dyDescent="0.3">
      <c r="A876">
        <v>871</v>
      </c>
      <c r="B876" t="str">
        <f>"00085751"</f>
        <v>00085751</v>
      </c>
      <c r="C876" t="str">
        <f>"003"</f>
        <v>003</v>
      </c>
    </row>
    <row r="877" spans="1:3" x14ac:dyDescent="0.3">
      <c r="A877">
        <v>872</v>
      </c>
      <c r="B877" t="str">
        <f>"00904418"</f>
        <v>00904418</v>
      </c>
      <c r="C877" t="s">
        <v>5</v>
      </c>
    </row>
    <row r="878" spans="1:3" x14ac:dyDescent="0.3">
      <c r="A878">
        <v>873</v>
      </c>
      <c r="B878" t="str">
        <f>"00982522"</f>
        <v>00982522</v>
      </c>
      <c r="C878" t="s">
        <v>6</v>
      </c>
    </row>
    <row r="879" spans="1:3" x14ac:dyDescent="0.3">
      <c r="A879">
        <v>874</v>
      </c>
      <c r="B879" t="str">
        <f>"00825412"</f>
        <v>00825412</v>
      </c>
      <c r="C879" t="s">
        <v>5</v>
      </c>
    </row>
    <row r="880" spans="1:3" x14ac:dyDescent="0.3">
      <c r="A880">
        <v>875</v>
      </c>
      <c r="B880" t="str">
        <f>"00444383"</f>
        <v>00444383</v>
      </c>
      <c r="C880" t="s">
        <v>5</v>
      </c>
    </row>
    <row r="881" spans="1:3" x14ac:dyDescent="0.3">
      <c r="A881">
        <v>876</v>
      </c>
      <c r="B881" t="str">
        <f>"201409000016"</f>
        <v>201409000016</v>
      </c>
      <c r="C881" t="str">
        <f>"003"</f>
        <v>003</v>
      </c>
    </row>
    <row r="882" spans="1:3" x14ac:dyDescent="0.3">
      <c r="A882">
        <v>877</v>
      </c>
      <c r="B882" t="str">
        <f>"00838777"</f>
        <v>00838777</v>
      </c>
      <c r="C882" t="s">
        <v>5</v>
      </c>
    </row>
    <row r="883" spans="1:3" x14ac:dyDescent="0.3">
      <c r="A883">
        <v>878</v>
      </c>
      <c r="B883" t="str">
        <f>"00541398"</f>
        <v>00541398</v>
      </c>
      <c r="C883" t="s">
        <v>6</v>
      </c>
    </row>
    <row r="884" spans="1:3" x14ac:dyDescent="0.3">
      <c r="A884">
        <v>879</v>
      </c>
      <c r="B884" t="str">
        <f>"00670488"</f>
        <v>00670488</v>
      </c>
      <c r="C884" t="str">
        <f>"003"</f>
        <v>003</v>
      </c>
    </row>
    <row r="885" spans="1:3" x14ac:dyDescent="0.3">
      <c r="A885">
        <v>880</v>
      </c>
      <c r="B885" t="str">
        <f>"00556453"</f>
        <v>00556453</v>
      </c>
      <c r="C885" t="str">
        <f>"003"</f>
        <v>003</v>
      </c>
    </row>
    <row r="886" spans="1:3" x14ac:dyDescent="0.3">
      <c r="A886">
        <v>881</v>
      </c>
      <c r="B886" t="str">
        <f>"00985030"</f>
        <v>00985030</v>
      </c>
      <c r="C886" t="s">
        <v>7</v>
      </c>
    </row>
    <row r="887" spans="1:3" x14ac:dyDescent="0.3">
      <c r="A887">
        <v>882</v>
      </c>
      <c r="B887" t="str">
        <f>"00985636"</f>
        <v>00985636</v>
      </c>
      <c r="C887" t="s">
        <v>5</v>
      </c>
    </row>
    <row r="888" spans="1:3" x14ac:dyDescent="0.3">
      <c r="A888">
        <v>883</v>
      </c>
      <c r="B888" t="str">
        <f>"00983975"</f>
        <v>00983975</v>
      </c>
      <c r="C888" t="str">
        <f>"003"</f>
        <v>003</v>
      </c>
    </row>
    <row r="889" spans="1:3" x14ac:dyDescent="0.3">
      <c r="A889">
        <v>884</v>
      </c>
      <c r="B889" t="str">
        <f>"00985425"</f>
        <v>00985425</v>
      </c>
      <c r="C889" t="s">
        <v>10</v>
      </c>
    </row>
    <row r="890" spans="1:3" x14ac:dyDescent="0.3">
      <c r="A890">
        <v>885</v>
      </c>
      <c r="B890" t="str">
        <f>"00773969"</f>
        <v>00773969</v>
      </c>
      <c r="C890" t="s">
        <v>5</v>
      </c>
    </row>
    <row r="891" spans="1:3" x14ac:dyDescent="0.3">
      <c r="A891">
        <v>886</v>
      </c>
      <c r="B891" t="str">
        <f>"00986800"</f>
        <v>00986800</v>
      </c>
      <c r="C891" t="s">
        <v>5</v>
      </c>
    </row>
    <row r="892" spans="1:3" x14ac:dyDescent="0.3">
      <c r="A892">
        <v>887</v>
      </c>
      <c r="B892" t="str">
        <f>"201406009326"</f>
        <v>201406009326</v>
      </c>
      <c r="C892" t="s">
        <v>5</v>
      </c>
    </row>
    <row r="893" spans="1:3" x14ac:dyDescent="0.3">
      <c r="A893">
        <v>888</v>
      </c>
      <c r="B893" t="str">
        <f>"00688405"</f>
        <v>00688405</v>
      </c>
      <c r="C893" t="s">
        <v>6</v>
      </c>
    </row>
    <row r="894" spans="1:3" x14ac:dyDescent="0.3">
      <c r="A894">
        <v>889</v>
      </c>
      <c r="B894" t="str">
        <f>"00973159"</f>
        <v>00973159</v>
      </c>
      <c r="C894" t="str">
        <f>"003"</f>
        <v>003</v>
      </c>
    </row>
    <row r="895" spans="1:3" x14ac:dyDescent="0.3">
      <c r="A895">
        <v>890</v>
      </c>
      <c r="B895" t="str">
        <f>"00982525"</f>
        <v>00982525</v>
      </c>
      <c r="C895" t="str">
        <f>"003"</f>
        <v>003</v>
      </c>
    </row>
    <row r="896" spans="1:3" x14ac:dyDescent="0.3">
      <c r="A896">
        <v>891</v>
      </c>
      <c r="B896" t="str">
        <f>"00844682"</f>
        <v>00844682</v>
      </c>
      <c r="C896" t="s">
        <v>5</v>
      </c>
    </row>
    <row r="897" spans="1:3" x14ac:dyDescent="0.3">
      <c r="A897">
        <v>892</v>
      </c>
      <c r="B897" t="str">
        <f>"00986488"</f>
        <v>00986488</v>
      </c>
      <c r="C897" t="str">
        <f>"001"</f>
        <v>001</v>
      </c>
    </row>
    <row r="898" spans="1:3" x14ac:dyDescent="0.3">
      <c r="A898">
        <v>893</v>
      </c>
      <c r="B898" t="str">
        <f>"201406006828"</f>
        <v>201406006828</v>
      </c>
      <c r="C898" t="s">
        <v>11</v>
      </c>
    </row>
    <row r="899" spans="1:3" x14ac:dyDescent="0.3">
      <c r="A899">
        <v>894</v>
      </c>
      <c r="B899" t="str">
        <f>"00982558"</f>
        <v>00982558</v>
      </c>
      <c r="C899" t="s">
        <v>5</v>
      </c>
    </row>
    <row r="900" spans="1:3" x14ac:dyDescent="0.3">
      <c r="A900">
        <v>895</v>
      </c>
      <c r="B900" t="str">
        <f>"00873098"</f>
        <v>00873098</v>
      </c>
      <c r="C900" t="str">
        <f>"003"</f>
        <v>003</v>
      </c>
    </row>
    <row r="901" spans="1:3" x14ac:dyDescent="0.3">
      <c r="A901">
        <v>896</v>
      </c>
      <c r="B901" t="str">
        <f>"00984122"</f>
        <v>00984122</v>
      </c>
      <c r="C901" t="s">
        <v>5</v>
      </c>
    </row>
    <row r="902" spans="1:3" x14ac:dyDescent="0.3">
      <c r="A902">
        <v>897</v>
      </c>
      <c r="B902" t="str">
        <f>"00985249"</f>
        <v>00985249</v>
      </c>
      <c r="C902" t="str">
        <f>"004"</f>
        <v>004</v>
      </c>
    </row>
    <row r="903" spans="1:3" x14ac:dyDescent="0.3">
      <c r="A903">
        <v>898</v>
      </c>
      <c r="B903" t="str">
        <f>"00985723"</f>
        <v>00985723</v>
      </c>
      <c r="C903" t="s">
        <v>5</v>
      </c>
    </row>
    <row r="904" spans="1:3" x14ac:dyDescent="0.3">
      <c r="A904">
        <v>899</v>
      </c>
      <c r="B904" t="str">
        <f>"00864777"</f>
        <v>00864777</v>
      </c>
      <c r="C904" t="s">
        <v>7</v>
      </c>
    </row>
    <row r="905" spans="1:3" x14ac:dyDescent="0.3">
      <c r="A905">
        <v>900</v>
      </c>
      <c r="B905" t="str">
        <f>"00981498"</f>
        <v>00981498</v>
      </c>
      <c r="C905" t="s">
        <v>5</v>
      </c>
    </row>
    <row r="906" spans="1:3" x14ac:dyDescent="0.3">
      <c r="A906">
        <v>901</v>
      </c>
      <c r="B906" t="str">
        <f>"00981013"</f>
        <v>00981013</v>
      </c>
      <c r="C906" t="s">
        <v>5</v>
      </c>
    </row>
    <row r="907" spans="1:3" x14ac:dyDescent="0.3">
      <c r="A907">
        <v>902</v>
      </c>
      <c r="B907" t="str">
        <f>"00445391"</f>
        <v>00445391</v>
      </c>
      <c r="C907" t="s">
        <v>7</v>
      </c>
    </row>
    <row r="908" spans="1:3" x14ac:dyDescent="0.3">
      <c r="A908">
        <v>903</v>
      </c>
      <c r="B908" t="str">
        <f>"00765452"</f>
        <v>00765452</v>
      </c>
      <c r="C908" t="str">
        <f>"003"</f>
        <v>003</v>
      </c>
    </row>
    <row r="909" spans="1:3" x14ac:dyDescent="0.3">
      <c r="A909">
        <v>904</v>
      </c>
      <c r="B909" t="str">
        <f>"00987140"</f>
        <v>00987140</v>
      </c>
      <c r="C909" t="s">
        <v>8</v>
      </c>
    </row>
    <row r="910" spans="1:3" x14ac:dyDescent="0.3">
      <c r="A910">
        <v>905</v>
      </c>
      <c r="B910" t="str">
        <f>"00981818"</f>
        <v>00981818</v>
      </c>
      <c r="C910" t="str">
        <f>"003"</f>
        <v>003</v>
      </c>
    </row>
    <row r="911" spans="1:3" x14ac:dyDescent="0.3">
      <c r="A911">
        <v>906</v>
      </c>
      <c r="B911" t="str">
        <f>"00983966"</f>
        <v>00983966</v>
      </c>
      <c r="C911" t="str">
        <f>"003"</f>
        <v>003</v>
      </c>
    </row>
    <row r="912" spans="1:3" x14ac:dyDescent="0.3">
      <c r="A912">
        <v>907</v>
      </c>
      <c r="B912" t="str">
        <f>"00568504"</f>
        <v>00568504</v>
      </c>
      <c r="C912" t="s">
        <v>5</v>
      </c>
    </row>
    <row r="913" spans="1:3" x14ac:dyDescent="0.3">
      <c r="A913">
        <v>908</v>
      </c>
      <c r="B913" t="str">
        <f>"00806472"</f>
        <v>00806472</v>
      </c>
      <c r="C913" t="str">
        <f>"003"</f>
        <v>003</v>
      </c>
    </row>
    <row r="914" spans="1:3" x14ac:dyDescent="0.3">
      <c r="A914">
        <v>909</v>
      </c>
      <c r="B914" t="str">
        <f>"00985651"</f>
        <v>00985651</v>
      </c>
      <c r="C914" t="str">
        <f>"003"</f>
        <v>003</v>
      </c>
    </row>
    <row r="915" spans="1:3" x14ac:dyDescent="0.3">
      <c r="A915">
        <v>910</v>
      </c>
      <c r="B915" t="str">
        <f>"201511020630"</f>
        <v>201511020630</v>
      </c>
      <c r="C915" t="str">
        <f>"003"</f>
        <v>003</v>
      </c>
    </row>
    <row r="916" spans="1:3" x14ac:dyDescent="0.3">
      <c r="A916">
        <v>911</v>
      </c>
      <c r="B916" t="str">
        <f>"00682826"</f>
        <v>00682826</v>
      </c>
      <c r="C916" t="s">
        <v>5</v>
      </c>
    </row>
    <row r="917" spans="1:3" x14ac:dyDescent="0.3">
      <c r="A917">
        <v>912</v>
      </c>
      <c r="B917" t="str">
        <f>"00012156"</f>
        <v>00012156</v>
      </c>
      <c r="C917" t="str">
        <f>"003"</f>
        <v>003</v>
      </c>
    </row>
    <row r="918" spans="1:3" x14ac:dyDescent="0.3">
      <c r="A918">
        <v>913</v>
      </c>
      <c r="B918" t="str">
        <f>"00735258"</f>
        <v>00735258</v>
      </c>
      <c r="C918" t="str">
        <f>"001"</f>
        <v>001</v>
      </c>
    </row>
    <row r="919" spans="1:3" x14ac:dyDescent="0.3">
      <c r="A919">
        <v>914</v>
      </c>
      <c r="B919" t="str">
        <f>"00979584"</f>
        <v>00979584</v>
      </c>
      <c r="C919" t="s">
        <v>5</v>
      </c>
    </row>
    <row r="920" spans="1:3" x14ac:dyDescent="0.3">
      <c r="A920">
        <v>915</v>
      </c>
      <c r="B920" t="str">
        <f>"00433856"</f>
        <v>00433856</v>
      </c>
      <c r="C920" t="s">
        <v>5</v>
      </c>
    </row>
    <row r="921" spans="1:3" x14ac:dyDescent="0.3">
      <c r="A921">
        <v>916</v>
      </c>
      <c r="B921" t="str">
        <f>"00919730"</f>
        <v>00919730</v>
      </c>
      <c r="C921" t="str">
        <f>"003"</f>
        <v>003</v>
      </c>
    </row>
    <row r="922" spans="1:3" x14ac:dyDescent="0.3">
      <c r="A922">
        <v>917</v>
      </c>
      <c r="B922" t="str">
        <f>"00861428"</f>
        <v>00861428</v>
      </c>
      <c r="C922" t="str">
        <f>"003"</f>
        <v>003</v>
      </c>
    </row>
    <row r="923" spans="1:3" x14ac:dyDescent="0.3">
      <c r="A923">
        <v>918</v>
      </c>
      <c r="B923" t="str">
        <f>"00985421"</f>
        <v>00985421</v>
      </c>
      <c r="C923" t="s">
        <v>5</v>
      </c>
    </row>
    <row r="924" spans="1:3" x14ac:dyDescent="0.3">
      <c r="A924">
        <v>919</v>
      </c>
      <c r="B924" t="str">
        <f>"201511008735"</f>
        <v>201511008735</v>
      </c>
      <c r="C924" t="s">
        <v>11</v>
      </c>
    </row>
    <row r="925" spans="1:3" x14ac:dyDescent="0.3">
      <c r="A925">
        <v>920</v>
      </c>
      <c r="B925" t="str">
        <f>"00139277"</f>
        <v>00139277</v>
      </c>
      <c r="C925" t="s">
        <v>5</v>
      </c>
    </row>
    <row r="926" spans="1:3" x14ac:dyDescent="0.3">
      <c r="A926">
        <v>921</v>
      </c>
      <c r="B926" t="str">
        <f>"00004853"</f>
        <v>00004853</v>
      </c>
      <c r="C926" t="str">
        <f>"004"</f>
        <v>004</v>
      </c>
    </row>
    <row r="927" spans="1:3" x14ac:dyDescent="0.3">
      <c r="A927">
        <v>922</v>
      </c>
      <c r="B927" t="str">
        <f>"00982429"</f>
        <v>00982429</v>
      </c>
      <c r="C927" t="s">
        <v>7</v>
      </c>
    </row>
    <row r="928" spans="1:3" x14ac:dyDescent="0.3">
      <c r="A928">
        <v>923</v>
      </c>
      <c r="B928" t="str">
        <f>"00982910"</f>
        <v>00982910</v>
      </c>
      <c r="C928" t="str">
        <f>"003"</f>
        <v>003</v>
      </c>
    </row>
    <row r="929" spans="1:3" x14ac:dyDescent="0.3">
      <c r="A929">
        <v>924</v>
      </c>
      <c r="B929" t="str">
        <f>"00434437"</f>
        <v>00434437</v>
      </c>
      <c r="C929" t="s">
        <v>5</v>
      </c>
    </row>
    <row r="930" spans="1:3" x14ac:dyDescent="0.3">
      <c r="A930">
        <v>925</v>
      </c>
      <c r="B930" t="str">
        <f>"201511039428"</f>
        <v>201511039428</v>
      </c>
      <c r="C930" t="s">
        <v>5</v>
      </c>
    </row>
    <row r="931" spans="1:3" x14ac:dyDescent="0.3">
      <c r="A931">
        <v>926</v>
      </c>
      <c r="B931" t="str">
        <f>"00933791"</f>
        <v>00933791</v>
      </c>
      <c r="C931" t="s">
        <v>5</v>
      </c>
    </row>
    <row r="932" spans="1:3" x14ac:dyDescent="0.3">
      <c r="A932">
        <v>927</v>
      </c>
      <c r="B932" t="str">
        <f>"00935665"</f>
        <v>00935665</v>
      </c>
      <c r="C932" t="str">
        <f>"003"</f>
        <v>003</v>
      </c>
    </row>
    <row r="933" spans="1:3" x14ac:dyDescent="0.3">
      <c r="A933">
        <v>928</v>
      </c>
      <c r="B933" t="str">
        <f>"00888429"</f>
        <v>00888429</v>
      </c>
      <c r="C933" t="s">
        <v>5</v>
      </c>
    </row>
    <row r="934" spans="1:3" x14ac:dyDescent="0.3">
      <c r="A934">
        <v>929</v>
      </c>
      <c r="B934" t="str">
        <f>"00815184"</f>
        <v>00815184</v>
      </c>
      <c r="C934" t="s">
        <v>22</v>
      </c>
    </row>
    <row r="935" spans="1:3" x14ac:dyDescent="0.3">
      <c r="A935">
        <v>930</v>
      </c>
      <c r="B935" t="str">
        <f>"00781438"</f>
        <v>00781438</v>
      </c>
      <c r="C935" t="s">
        <v>5</v>
      </c>
    </row>
    <row r="936" spans="1:3" x14ac:dyDescent="0.3">
      <c r="A936">
        <v>931</v>
      </c>
      <c r="B936" t="str">
        <f>"00284994"</f>
        <v>00284994</v>
      </c>
      <c r="C936" t="s">
        <v>5</v>
      </c>
    </row>
    <row r="937" spans="1:3" x14ac:dyDescent="0.3">
      <c r="A937">
        <v>932</v>
      </c>
      <c r="B937" t="str">
        <f>"00986383"</f>
        <v>00986383</v>
      </c>
      <c r="C937" t="s">
        <v>5</v>
      </c>
    </row>
    <row r="938" spans="1:3" x14ac:dyDescent="0.3">
      <c r="A938">
        <v>933</v>
      </c>
      <c r="B938" t="str">
        <f>"00982460"</f>
        <v>00982460</v>
      </c>
      <c r="C938" t="s">
        <v>7</v>
      </c>
    </row>
    <row r="939" spans="1:3" x14ac:dyDescent="0.3">
      <c r="A939">
        <v>934</v>
      </c>
      <c r="B939" t="str">
        <f>"00925887"</f>
        <v>00925887</v>
      </c>
      <c r="C939" t="str">
        <f>"003"</f>
        <v>003</v>
      </c>
    </row>
    <row r="940" spans="1:3" x14ac:dyDescent="0.3">
      <c r="A940">
        <v>935</v>
      </c>
      <c r="B940" t="str">
        <f>"00985221"</f>
        <v>00985221</v>
      </c>
      <c r="C940" t="s">
        <v>5</v>
      </c>
    </row>
    <row r="941" spans="1:3" x14ac:dyDescent="0.3">
      <c r="A941">
        <v>936</v>
      </c>
      <c r="B941" t="str">
        <f>"00985303"</f>
        <v>00985303</v>
      </c>
      <c r="C941" t="s">
        <v>5</v>
      </c>
    </row>
    <row r="942" spans="1:3" x14ac:dyDescent="0.3">
      <c r="A942">
        <v>937</v>
      </c>
      <c r="B942" t="str">
        <f>"00573687"</f>
        <v>00573687</v>
      </c>
      <c r="C942" t="str">
        <f>"003"</f>
        <v>003</v>
      </c>
    </row>
    <row r="943" spans="1:3" x14ac:dyDescent="0.3">
      <c r="A943">
        <v>938</v>
      </c>
      <c r="B943" t="str">
        <f>"00501001"</f>
        <v>00501001</v>
      </c>
      <c r="C943" t="s">
        <v>7</v>
      </c>
    </row>
    <row r="944" spans="1:3" x14ac:dyDescent="0.3">
      <c r="A944">
        <v>939</v>
      </c>
      <c r="B944" t="str">
        <f>"00986652"</f>
        <v>00986652</v>
      </c>
      <c r="C944" t="str">
        <f>"003"</f>
        <v>003</v>
      </c>
    </row>
    <row r="945" spans="1:3" x14ac:dyDescent="0.3">
      <c r="A945">
        <v>940</v>
      </c>
      <c r="B945" t="str">
        <f>"201511019439"</f>
        <v>201511019439</v>
      </c>
      <c r="C945" t="s">
        <v>17</v>
      </c>
    </row>
    <row r="946" spans="1:3" x14ac:dyDescent="0.3">
      <c r="A946">
        <v>941</v>
      </c>
      <c r="B946" t="str">
        <f>"00978998"</f>
        <v>00978998</v>
      </c>
      <c r="C946" t="str">
        <f>"003"</f>
        <v>003</v>
      </c>
    </row>
    <row r="947" spans="1:3" x14ac:dyDescent="0.3">
      <c r="A947">
        <v>942</v>
      </c>
      <c r="B947" t="str">
        <f>"00986960"</f>
        <v>00986960</v>
      </c>
      <c r="C947" t="s">
        <v>7</v>
      </c>
    </row>
    <row r="948" spans="1:3" x14ac:dyDescent="0.3">
      <c r="A948">
        <v>943</v>
      </c>
      <c r="B948" t="str">
        <f>"00983646"</f>
        <v>00983646</v>
      </c>
      <c r="C948" t="s">
        <v>5</v>
      </c>
    </row>
    <row r="949" spans="1:3" x14ac:dyDescent="0.3">
      <c r="A949">
        <v>944</v>
      </c>
      <c r="B949" t="str">
        <f>"00984454"</f>
        <v>00984454</v>
      </c>
      <c r="C949" t="s">
        <v>5</v>
      </c>
    </row>
    <row r="950" spans="1:3" x14ac:dyDescent="0.3">
      <c r="A950">
        <v>945</v>
      </c>
      <c r="B950" t="str">
        <f>"00139477"</f>
        <v>00139477</v>
      </c>
      <c r="C950" t="str">
        <f>"003"</f>
        <v>003</v>
      </c>
    </row>
    <row r="951" spans="1:3" x14ac:dyDescent="0.3">
      <c r="A951">
        <v>946</v>
      </c>
      <c r="B951" t="str">
        <f>"00985854"</f>
        <v>00985854</v>
      </c>
      <c r="C951" t="s">
        <v>5</v>
      </c>
    </row>
    <row r="952" spans="1:3" x14ac:dyDescent="0.3">
      <c r="A952">
        <v>947</v>
      </c>
      <c r="B952" t="str">
        <f>"00763302"</f>
        <v>00763302</v>
      </c>
      <c r="C952" t="str">
        <f>"003"</f>
        <v>003</v>
      </c>
    </row>
    <row r="953" spans="1:3" x14ac:dyDescent="0.3">
      <c r="A953">
        <v>948</v>
      </c>
      <c r="B953" t="str">
        <f>"00158471"</f>
        <v>00158471</v>
      </c>
      <c r="C953" t="s">
        <v>5</v>
      </c>
    </row>
    <row r="954" spans="1:3" x14ac:dyDescent="0.3">
      <c r="A954">
        <v>949</v>
      </c>
      <c r="B954" t="str">
        <f>"00441380"</f>
        <v>00441380</v>
      </c>
      <c r="C954" t="str">
        <f>"003"</f>
        <v>003</v>
      </c>
    </row>
    <row r="955" spans="1:3" x14ac:dyDescent="0.3">
      <c r="A955">
        <v>950</v>
      </c>
      <c r="B955" t="str">
        <f>"00286074"</f>
        <v>00286074</v>
      </c>
      <c r="C955" t="s">
        <v>5</v>
      </c>
    </row>
    <row r="956" spans="1:3" x14ac:dyDescent="0.3">
      <c r="A956">
        <v>951</v>
      </c>
      <c r="B956" t="str">
        <f>"00934320"</f>
        <v>00934320</v>
      </c>
      <c r="C956" t="s">
        <v>5</v>
      </c>
    </row>
    <row r="957" spans="1:3" x14ac:dyDescent="0.3">
      <c r="A957">
        <v>952</v>
      </c>
      <c r="B957" t="str">
        <f>"00869733"</f>
        <v>00869733</v>
      </c>
      <c r="C957" t="str">
        <f>"003"</f>
        <v>003</v>
      </c>
    </row>
    <row r="958" spans="1:3" x14ac:dyDescent="0.3">
      <c r="A958">
        <v>953</v>
      </c>
      <c r="B958" t="str">
        <f>"00982199"</f>
        <v>00982199</v>
      </c>
      <c r="C958" t="str">
        <f>"003"</f>
        <v>003</v>
      </c>
    </row>
    <row r="959" spans="1:3" x14ac:dyDescent="0.3">
      <c r="A959">
        <v>954</v>
      </c>
      <c r="B959" t="str">
        <f>"00983358"</f>
        <v>00983358</v>
      </c>
      <c r="C959" t="s">
        <v>5</v>
      </c>
    </row>
    <row r="960" spans="1:3" x14ac:dyDescent="0.3">
      <c r="A960">
        <v>955</v>
      </c>
      <c r="B960" t="str">
        <f>"00969537"</f>
        <v>00969537</v>
      </c>
      <c r="C960" t="str">
        <f>"004"</f>
        <v>004</v>
      </c>
    </row>
    <row r="961" spans="1:3" x14ac:dyDescent="0.3">
      <c r="A961">
        <v>956</v>
      </c>
      <c r="B961" t="str">
        <f>"00985700"</f>
        <v>00985700</v>
      </c>
      <c r="C961" t="str">
        <f>"003"</f>
        <v>003</v>
      </c>
    </row>
    <row r="962" spans="1:3" x14ac:dyDescent="0.3">
      <c r="A962">
        <v>957</v>
      </c>
      <c r="B962" t="str">
        <f>"00408977"</f>
        <v>00408977</v>
      </c>
      <c r="C962" t="s">
        <v>5</v>
      </c>
    </row>
    <row r="963" spans="1:3" x14ac:dyDescent="0.3">
      <c r="A963">
        <v>958</v>
      </c>
      <c r="B963" t="str">
        <f>"00984861"</f>
        <v>00984861</v>
      </c>
      <c r="C963" t="str">
        <f>"003"</f>
        <v>003</v>
      </c>
    </row>
    <row r="964" spans="1:3" x14ac:dyDescent="0.3">
      <c r="A964">
        <v>959</v>
      </c>
      <c r="B964" t="str">
        <f>"00985988"</f>
        <v>00985988</v>
      </c>
      <c r="C964" t="s">
        <v>5</v>
      </c>
    </row>
    <row r="965" spans="1:3" x14ac:dyDescent="0.3">
      <c r="A965">
        <v>960</v>
      </c>
      <c r="B965" t="str">
        <f>"00844387"</f>
        <v>00844387</v>
      </c>
      <c r="C965" t="str">
        <f>"003"</f>
        <v>003</v>
      </c>
    </row>
    <row r="966" spans="1:3" x14ac:dyDescent="0.3">
      <c r="A966">
        <v>961</v>
      </c>
      <c r="B966" t="str">
        <f>"00981820"</f>
        <v>00981820</v>
      </c>
      <c r="C966" t="str">
        <f>"003"</f>
        <v>003</v>
      </c>
    </row>
    <row r="967" spans="1:3" x14ac:dyDescent="0.3">
      <c r="A967">
        <v>962</v>
      </c>
      <c r="B967" t="str">
        <f>"00981679"</f>
        <v>00981679</v>
      </c>
      <c r="C967" t="s">
        <v>5</v>
      </c>
    </row>
    <row r="968" spans="1:3" x14ac:dyDescent="0.3">
      <c r="A968">
        <v>963</v>
      </c>
      <c r="B968" t="str">
        <f>"00435820"</f>
        <v>00435820</v>
      </c>
      <c r="C968" t="str">
        <f>"003"</f>
        <v>003</v>
      </c>
    </row>
    <row r="969" spans="1:3" x14ac:dyDescent="0.3">
      <c r="A969">
        <v>964</v>
      </c>
      <c r="B969" t="str">
        <f>"00187397"</f>
        <v>00187397</v>
      </c>
      <c r="C969" t="s">
        <v>5</v>
      </c>
    </row>
    <row r="970" spans="1:3" x14ac:dyDescent="0.3">
      <c r="A970">
        <v>965</v>
      </c>
      <c r="B970" t="str">
        <f>"00984798"</f>
        <v>00984798</v>
      </c>
      <c r="C970" t="str">
        <f>"003"</f>
        <v>003</v>
      </c>
    </row>
    <row r="971" spans="1:3" x14ac:dyDescent="0.3">
      <c r="A971">
        <v>966</v>
      </c>
      <c r="B971" t="str">
        <f>"00986561"</f>
        <v>00986561</v>
      </c>
      <c r="C971" t="s">
        <v>5</v>
      </c>
    </row>
    <row r="972" spans="1:3" x14ac:dyDescent="0.3">
      <c r="A972">
        <v>967</v>
      </c>
      <c r="B972" t="str">
        <f>"201406001673"</f>
        <v>201406001673</v>
      </c>
      <c r="C972" t="s">
        <v>7</v>
      </c>
    </row>
    <row r="973" spans="1:3" x14ac:dyDescent="0.3">
      <c r="A973">
        <v>968</v>
      </c>
      <c r="B973" t="str">
        <f>"00981512"</f>
        <v>00981512</v>
      </c>
      <c r="C973" t="str">
        <f>"003"</f>
        <v>003</v>
      </c>
    </row>
    <row r="974" spans="1:3" x14ac:dyDescent="0.3">
      <c r="A974">
        <v>969</v>
      </c>
      <c r="B974" t="str">
        <f>"00986180"</f>
        <v>00986180</v>
      </c>
      <c r="C974" t="s">
        <v>5</v>
      </c>
    </row>
    <row r="975" spans="1:3" x14ac:dyDescent="0.3">
      <c r="A975">
        <v>970</v>
      </c>
      <c r="B975" t="str">
        <f>"00985119"</f>
        <v>00985119</v>
      </c>
      <c r="C975" t="s">
        <v>7</v>
      </c>
    </row>
    <row r="976" spans="1:3" x14ac:dyDescent="0.3">
      <c r="A976">
        <v>971</v>
      </c>
      <c r="B976" t="str">
        <f>"00787672"</f>
        <v>00787672</v>
      </c>
      <c r="C976" t="s">
        <v>5</v>
      </c>
    </row>
    <row r="977" spans="1:3" x14ac:dyDescent="0.3">
      <c r="A977">
        <v>972</v>
      </c>
      <c r="B977" t="str">
        <f>"201406013793"</f>
        <v>201406013793</v>
      </c>
      <c r="C977" t="s">
        <v>7</v>
      </c>
    </row>
    <row r="978" spans="1:3" x14ac:dyDescent="0.3">
      <c r="A978">
        <v>973</v>
      </c>
      <c r="B978" t="str">
        <f>"00452351"</f>
        <v>00452351</v>
      </c>
      <c r="C978" t="str">
        <f>"003"</f>
        <v>003</v>
      </c>
    </row>
    <row r="979" spans="1:3" x14ac:dyDescent="0.3">
      <c r="A979">
        <v>974</v>
      </c>
      <c r="B979" t="str">
        <f>"00238163"</f>
        <v>00238163</v>
      </c>
      <c r="C979" t="str">
        <f>"003"</f>
        <v>003</v>
      </c>
    </row>
    <row r="980" spans="1:3" x14ac:dyDescent="0.3">
      <c r="A980">
        <v>975</v>
      </c>
      <c r="B980" t="str">
        <f>"00293459"</f>
        <v>00293459</v>
      </c>
      <c r="C980" t="s">
        <v>5</v>
      </c>
    </row>
    <row r="981" spans="1:3" x14ac:dyDescent="0.3">
      <c r="A981">
        <v>976</v>
      </c>
      <c r="B981" t="str">
        <f>"00986192"</f>
        <v>00986192</v>
      </c>
      <c r="C981" t="str">
        <f>"003"</f>
        <v>003</v>
      </c>
    </row>
    <row r="982" spans="1:3" x14ac:dyDescent="0.3">
      <c r="A982">
        <v>977</v>
      </c>
      <c r="B982" t="str">
        <f>"00441684"</f>
        <v>00441684</v>
      </c>
      <c r="C982" t="str">
        <f>"003"</f>
        <v>003</v>
      </c>
    </row>
    <row r="983" spans="1:3" x14ac:dyDescent="0.3">
      <c r="A983">
        <v>978</v>
      </c>
      <c r="B983" t="str">
        <f>"00893254"</f>
        <v>00893254</v>
      </c>
      <c r="C983" t="s">
        <v>7</v>
      </c>
    </row>
    <row r="984" spans="1:3" x14ac:dyDescent="0.3">
      <c r="A984">
        <v>979</v>
      </c>
      <c r="B984" t="str">
        <f>"00185979"</f>
        <v>00185979</v>
      </c>
      <c r="C984" t="str">
        <f>"003"</f>
        <v>003</v>
      </c>
    </row>
    <row r="985" spans="1:3" x14ac:dyDescent="0.3">
      <c r="A985">
        <v>980</v>
      </c>
      <c r="B985" t="str">
        <f>"00489646"</f>
        <v>00489646</v>
      </c>
      <c r="C985" t="str">
        <f>"003"</f>
        <v>003</v>
      </c>
    </row>
    <row r="986" spans="1:3" x14ac:dyDescent="0.3">
      <c r="A986">
        <v>981</v>
      </c>
      <c r="B986" t="str">
        <f>"00986830"</f>
        <v>00986830</v>
      </c>
      <c r="C986" t="s">
        <v>5</v>
      </c>
    </row>
    <row r="987" spans="1:3" x14ac:dyDescent="0.3">
      <c r="A987">
        <v>982</v>
      </c>
      <c r="B987" t="str">
        <f>"00936744"</f>
        <v>00936744</v>
      </c>
      <c r="C987" t="s">
        <v>10</v>
      </c>
    </row>
    <row r="988" spans="1:3" x14ac:dyDescent="0.3">
      <c r="A988">
        <v>983</v>
      </c>
      <c r="B988" t="str">
        <f>"00977410"</f>
        <v>00977410</v>
      </c>
      <c r="C988" t="s">
        <v>5</v>
      </c>
    </row>
    <row r="989" spans="1:3" x14ac:dyDescent="0.3">
      <c r="A989">
        <v>984</v>
      </c>
      <c r="B989" t="str">
        <f>"00796016"</f>
        <v>00796016</v>
      </c>
      <c r="C989" t="s">
        <v>7</v>
      </c>
    </row>
    <row r="990" spans="1:3" x14ac:dyDescent="0.3">
      <c r="A990">
        <v>985</v>
      </c>
      <c r="B990" t="str">
        <f>"00710734"</f>
        <v>00710734</v>
      </c>
      <c r="C990" t="s">
        <v>7</v>
      </c>
    </row>
    <row r="991" spans="1:3" x14ac:dyDescent="0.3">
      <c r="A991">
        <v>986</v>
      </c>
      <c r="B991" t="str">
        <f>"00983513"</f>
        <v>00983513</v>
      </c>
      <c r="C991" t="str">
        <f>"003"</f>
        <v>003</v>
      </c>
    </row>
    <row r="992" spans="1:3" x14ac:dyDescent="0.3">
      <c r="A992">
        <v>987</v>
      </c>
      <c r="B992" t="str">
        <f>"201411000502"</f>
        <v>201411000502</v>
      </c>
      <c r="C992" t="s">
        <v>5</v>
      </c>
    </row>
    <row r="993" spans="1:3" x14ac:dyDescent="0.3">
      <c r="A993">
        <v>988</v>
      </c>
      <c r="B993" t="str">
        <f>"201604003968"</f>
        <v>201604003968</v>
      </c>
      <c r="C993" t="str">
        <f>"003"</f>
        <v>003</v>
      </c>
    </row>
    <row r="994" spans="1:3" x14ac:dyDescent="0.3">
      <c r="A994">
        <v>989</v>
      </c>
      <c r="B994" t="str">
        <f>"00985476"</f>
        <v>00985476</v>
      </c>
      <c r="C994" t="s">
        <v>5</v>
      </c>
    </row>
    <row r="995" spans="1:3" x14ac:dyDescent="0.3">
      <c r="A995">
        <v>990</v>
      </c>
      <c r="B995" t="str">
        <f>"00743238"</f>
        <v>00743238</v>
      </c>
      <c r="C995" t="s">
        <v>6</v>
      </c>
    </row>
    <row r="996" spans="1:3" x14ac:dyDescent="0.3">
      <c r="A996">
        <v>991</v>
      </c>
      <c r="B996" t="str">
        <f>"00986818"</f>
        <v>00986818</v>
      </c>
      <c r="C996" t="s">
        <v>5</v>
      </c>
    </row>
    <row r="997" spans="1:3" x14ac:dyDescent="0.3">
      <c r="A997">
        <v>992</v>
      </c>
      <c r="B997" t="str">
        <f>"00973624"</f>
        <v>00973624</v>
      </c>
      <c r="C997" t="s">
        <v>8</v>
      </c>
    </row>
    <row r="998" spans="1:3" x14ac:dyDescent="0.3">
      <c r="A998">
        <v>993</v>
      </c>
      <c r="B998" t="str">
        <f>"00983401"</f>
        <v>00983401</v>
      </c>
      <c r="C998" t="s">
        <v>5</v>
      </c>
    </row>
    <row r="999" spans="1:3" x14ac:dyDescent="0.3">
      <c r="A999">
        <v>994</v>
      </c>
      <c r="B999" t="str">
        <f>"201510003502"</f>
        <v>201510003502</v>
      </c>
      <c r="C999" t="s">
        <v>5</v>
      </c>
    </row>
    <row r="1000" spans="1:3" x14ac:dyDescent="0.3">
      <c r="A1000">
        <v>995</v>
      </c>
      <c r="B1000" t="str">
        <f>"00982435"</f>
        <v>00982435</v>
      </c>
      <c r="C1000" t="str">
        <f>"003"</f>
        <v>003</v>
      </c>
    </row>
    <row r="1001" spans="1:3" x14ac:dyDescent="0.3">
      <c r="A1001">
        <v>996</v>
      </c>
      <c r="B1001" t="str">
        <f>"00243789"</f>
        <v>00243789</v>
      </c>
      <c r="C1001" t="s">
        <v>10</v>
      </c>
    </row>
    <row r="1002" spans="1:3" x14ac:dyDescent="0.3">
      <c r="A1002">
        <v>997</v>
      </c>
      <c r="B1002" t="str">
        <f>"00494091"</f>
        <v>00494091</v>
      </c>
      <c r="C1002" t="s">
        <v>6</v>
      </c>
    </row>
    <row r="1003" spans="1:3" x14ac:dyDescent="0.3">
      <c r="A1003">
        <v>998</v>
      </c>
      <c r="B1003" t="str">
        <f>"00455291"</f>
        <v>00455291</v>
      </c>
      <c r="C1003" t="str">
        <f>"003"</f>
        <v>003</v>
      </c>
    </row>
    <row r="1004" spans="1:3" x14ac:dyDescent="0.3">
      <c r="A1004">
        <v>999</v>
      </c>
      <c r="B1004" t="str">
        <f>"201501000197"</f>
        <v>201501000197</v>
      </c>
      <c r="C1004" t="s">
        <v>5</v>
      </c>
    </row>
    <row r="1005" spans="1:3" x14ac:dyDescent="0.3">
      <c r="A1005">
        <v>1000</v>
      </c>
      <c r="B1005" t="str">
        <f>"00983447"</f>
        <v>00983447</v>
      </c>
      <c r="C1005" t="s">
        <v>5</v>
      </c>
    </row>
    <row r="1006" spans="1:3" x14ac:dyDescent="0.3">
      <c r="A1006">
        <v>1001</v>
      </c>
      <c r="B1006" t="str">
        <f>"00984901"</f>
        <v>00984901</v>
      </c>
      <c r="C1006" t="s">
        <v>5</v>
      </c>
    </row>
    <row r="1007" spans="1:3" x14ac:dyDescent="0.3">
      <c r="A1007">
        <v>1002</v>
      </c>
      <c r="B1007" t="str">
        <f>"00549035"</f>
        <v>00549035</v>
      </c>
      <c r="C1007" t="str">
        <f>"003"</f>
        <v>003</v>
      </c>
    </row>
    <row r="1008" spans="1:3" x14ac:dyDescent="0.3">
      <c r="A1008">
        <v>1003</v>
      </c>
      <c r="B1008" t="str">
        <f>"00448925"</f>
        <v>00448925</v>
      </c>
      <c r="C1008" t="s">
        <v>11</v>
      </c>
    </row>
    <row r="1009" spans="1:3" x14ac:dyDescent="0.3">
      <c r="A1009">
        <v>1004</v>
      </c>
      <c r="B1009" t="str">
        <f>"00987011"</f>
        <v>00987011</v>
      </c>
      <c r="C1009" t="str">
        <f>"003"</f>
        <v>003</v>
      </c>
    </row>
    <row r="1010" spans="1:3" x14ac:dyDescent="0.3">
      <c r="A1010">
        <v>1005</v>
      </c>
      <c r="B1010" t="str">
        <f>"00982112"</f>
        <v>00982112</v>
      </c>
      <c r="C1010" t="s">
        <v>6</v>
      </c>
    </row>
    <row r="1011" spans="1:3" x14ac:dyDescent="0.3">
      <c r="A1011">
        <v>1006</v>
      </c>
      <c r="B1011" t="str">
        <f>"00981368"</f>
        <v>00981368</v>
      </c>
      <c r="C1011" t="s">
        <v>5</v>
      </c>
    </row>
    <row r="1012" spans="1:3" x14ac:dyDescent="0.3">
      <c r="A1012">
        <v>1007</v>
      </c>
      <c r="B1012" t="str">
        <f>"00547060"</f>
        <v>00547060</v>
      </c>
      <c r="C1012" t="s">
        <v>5</v>
      </c>
    </row>
    <row r="1013" spans="1:3" x14ac:dyDescent="0.3">
      <c r="A1013">
        <v>1008</v>
      </c>
      <c r="B1013" t="str">
        <f>"00826667"</f>
        <v>00826667</v>
      </c>
      <c r="C1013" t="s">
        <v>5</v>
      </c>
    </row>
    <row r="1014" spans="1:3" x14ac:dyDescent="0.3">
      <c r="A1014">
        <v>1009</v>
      </c>
      <c r="B1014" t="str">
        <f>"00986226"</f>
        <v>00986226</v>
      </c>
      <c r="C1014" t="str">
        <f>"003"</f>
        <v>003</v>
      </c>
    </row>
    <row r="1015" spans="1:3" x14ac:dyDescent="0.3">
      <c r="A1015">
        <v>1010</v>
      </c>
      <c r="B1015" t="str">
        <f>"00859329"</f>
        <v>00859329</v>
      </c>
      <c r="C1015" t="str">
        <f>"003"</f>
        <v>003</v>
      </c>
    </row>
    <row r="1016" spans="1:3" x14ac:dyDescent="0.3">
      <c r="A1016">
        <v>1011</v>
      </c>
      <c r="B1016" t="str">
        <f>"00196450"</f>
        <v>00196450</v>
      </c>
      <c r="C1016" t="s">
        <v>6</v>
      </c>
    </row>
    <row r="1017" spans="1:3" x14ac:dyDescent="0.3">
      <c r="A1017">
        <v>1012</v>
      </c>
      <c r="B1017" t="str">
        <f>"00937452"</f>
        <v>00937452</v>
      </c>
      <c r="C1017" t="str">
        <f>"003"</f>
        <v>003</v>
      </c>
    </row>
    <row r="1018" spans="1:3" x14ac:dyDescent="0.3">
      <c r="A1018">
        <v>1013</v>
      </c>
      <c r="B1018" t="str">
        <f>"00805285"</f>
        <v>00805285</v>
      </c>
      <c r="C1018" t="str">
        <f>"003"</f>
        <v>003</v>
      </c>
    </row>
    <row r="1019" spans="1:3" x14ac:dyDescent="0.3">
      <c r="A1019">
        <v>1014</v>
      </c>
      <c r="B1019" t="str">
        <f>"00985475"</f>
        <v>00985475</v>
      </c>
      <c r="C1019" t="s">
        <v>13</v>
      </c>
    </row>
    <row r="1020" spans="1:3" x14ac:dyDescent="0.3">
      <c r="A1020">
        <v>1015</v>
      </c>
      <c r="B1020" t="str">
        <f>"00079480"</f>
        <v>00079480</v>
      </c>
      <c r="C1020" t="s">
        <v>5</v>
      </c>
    </row>
    <row r="1021" spans="1:3" x14ac:dyDescent="0.3">
      <c r="A1021">
        <v>1016</v>
      </c>
      <c r="B1021" t="str">
        <f>"00985922"</f>
        <v>00985922</v>
      </c>
      <c r="C1021" t="s">
        <v>18</v>
      </c>
    </row>
    <row r="1022" spans="1:3" x14ac:dyDescent="0.3">
      <c r="A1022">
        <v>1017</v>
      </c>
      <c r="B1022" t="str">
        <f>"201410011333"</f>
        <v>201410011333</v>
      </c>
      <c r="C1022" t="s">
        <v>11</v>
      </c>
    </row>
    <row r="1023" spans="1:3" x14ac:dyDescent="0.3">
      <c r="A1023">
        <v>1018</v>
      </c>
      <c r="B1023" t="str">
        <f>"00987154"</f>
        <v>00987154</v>
      </c>
      <c r="C1023" t="str">
        <f>"004"</f>
        <v>004</v>
      </c>
    </row>
    <row r="1024" spans="1:3" x14ac:dyDescent="0.3">
      <c r="A1024">
        <v>1019</v>
      </c>
      <c r="B1024" t="str">
        <f>"00912534"</f>
        <v>00912534</v>
      </c>
      <c r="C1024" t="str">
        <f>"003"</f>
        <v>003</v>
      </c>
    </row>
    <row r="1025" spans="1:3" x14ac:dyDescent="0.3">
      <c r="A1025">
        <v>1020</v>
      </c>
      <c r="B1025" t="str">
        <f>"00552978"</f>
        <v>00552978</v>
      </c>
      <c r="C1025" t="s">
        <v>5</v>
      </c>
    </row>
    <row r="1026" spans="1:3" x14ac:dyDescent="0.3">
      <c r="A1026">
        <v>1021</v>
      </c>
      <c r="B1026" t="str">
        <f>"00818861"</f>
        <v>00818861</v>
      </c>
      <c r="C1026" t="str">
        <f>"003"</f>
        <v>003</v>
      </c>
    </row>
    <row r="1027" spans="1:3" x14ac:dyDescent="0.3">
      <c r="A1027">
        <v>1022</v>
      </c>
      <c r="B1027" t="str">
        <f>"201408000151"</f>
        <v>201408000151</v>
      </c>
      <c r="C1027" t="s">
        <v>5</v>
      </c>
    </row>
    <row r="1028" spans="1:3" x14ac:dyDescent="0.3">
      <c r="A1028">
        <v>1023</v>
      </c>
      <c r="B1028" t="str">
        <f>"00984050"</f>
        <v>00984050</v>
      </c>
      <c r="C1028" t="str">
        <f>"004"</f>
        <v>004</v>
      </c>
    </row>
    <row r="1029" spans="1:3" x14ac:dyDescent="0.3">
      <c r="A1029">
        <v>1024</v>
      </c>
      <c r="B1029" t="str">
        <f>"00718958"</f>
        <v>00718958</v>
      </c>
      <c r="C1029" t="s">
        <v>5</v>
      </c>
    </row>
    <row r="1030" spans="1:3" x14ac:dyDescent="0.3">
      <c r="A1030">
        <v>1025</v>
      </c>
      <c r="B1030" t="str">
        <f>"00985546"</f>
        <v>00985546</v>
      </c>
      <c r="C1030" t="str">
        <f>"003"</f>
        <v>003</v>
      </c>
    </row>
    <row r="1031" spans="1:3" x14ac:dyDescent="0.3">
      <c r="A1031">
        <v>1026</v>
      </c>
      <c r="B1031" t="str">
        <f>"00444064"</f>
        <v>00444064</v>
      </c>
      <c r="C1031" t="str">
        <f>"004"</f>
        <v>004</v>
      </c>
    </row>
    <row r="1032" spans="1:3" x14ac:dyDescent="0.3">
      <c r="A1032">
        <v>1027</v>
      </c>
      <c r="B1032" t="str">
        <f>"00276443"</f>
        <v>00276443</v>
      </c>
      <c r="C1032" t="str">
        <f>"003"</f>
        <v>003</v>
      </c>
    </row>
    <row r="1033" spans="1:3" x14ac:dyDescent="0.3">
      <c r="A1033">
        <v>1028</v>
      </c>
      <c r="B1033" t="str">
        <f>"00848350"</f>
        <v>00848350</v>
      </c>
      <c r="C1033" t="s">
        <v>7</v>
      </c>
    </row>
    <row r="1034" spans="1:3" x14ac:dyDescent="0.3">
      <c r="A1034">
        <v>1029</v>
      </c>
      <c r="B1034" t="str">
        <f>"00675781"</f>
        <v>00675781</v>
      </c>
      <c r="C1034" t="s">
        <v>5</v>
      </c>
    </row>
    <row r="1035" spans="1:3" x14ac:dyDescent="0.3">
      <c r="A1035">
        <v>1030</v>
      </c>
      <c r="B1035" t="str">
        <f>"201511007209"</f>
        <v>201511007209</v>
      </c>
      <c r="C1035" t="s">
        <v>5</v>
      </c>
    </row>
    <row r="1036" spans="1:3" x14ac:dyDescent="0.3">
      <c r="A1036">
        <v>1031</v>
      </c>
      <c r="B1036" t="str">
        <f>"00816307"</f>
        <v>00816307</v>
      </c>
      <c r="C1036" t="str">
        <f>"003"</f>
        <v>003</v>
      </c>
    </row>
    <row r="1037" spans="1:3" x14ac:dyDescent="0.3">
      <c r="A1037">
        <v>1032</v>
      </c>
      <c r="B1037" t="str">
        <f>"00981874"</f>
        <v>00981874</v>
      </c>
      <c r="C1037" t="s">
        <v>10</v>
      </c>
    </row>
    <row r="1038" spans="1:3" x14ac:dyDescent="0.3">
      <c r="A1038">
        <v>1033</v>
      </c>
      <c r="B1038" t="str">
        <f>"00128272"</f>
        <v>00128272</v>
      </c>
      <c r="C1038" t="s">
        <v>5</v>
      </c>
    </row>
    <row r="1039" spans="1:3" x14ac:dyDescent="0.3">
      <c r="A1039">
        <v>1034</v>
      </c>
      <c r="B1039" t="str">
        <f>"201409001192"</f>
        <v>201409001192</v>
      </c>
      <c r="C1039" t="str">
        <f>"003"</f>
        <v>003</v>
      </c>
    </row>
    <row r="1040" spans="1:3" x14ac:dyDescent="0.3">
      <c r="A1040">
        <v>1035</v>
      </c>
      <c r="B1040" t="str">
        <f>"00986455"</f>
        <v>00986455</v>
      </c>
      <c r="C1040" t="s">
        <v>7</v>
      </c>
    </row>
    <row r="1041" spans="1:3" x14ac:dyDescent="0.3">
      <c r="A1041">
        <v>1036</v>
      </c>
      <c r="B1041" t="str">
        <f>"00986139"</f>
        <v>00986139</v>
      </c>
      <c r="C1041" t="str">
        <f>"003"</f>
        <v>003</v>
      </c>
    </row>
    <row r="1042" spans="1:3" x14ac:dyDescent="0.3">
      <c r="A1042">
        <v>1037</v>
      </c>
      <c r="B1042" t="str">
        <f>"00933896"</f>
        <v>00933896</v>
      </c>
      <c r="C1042" t="str">
        <f>"003"</f>
        <v>003</v>
      </c>
    </row>
    <row r="1043" spans="1:3" x14ac:dyDescent="0.3">
      <c r="A1043">
        <v>1038</v>
      </c>
      <c r="B1043" t="str">
        <f>"00987018"</f>
        <v>00987018</v>
      </c>
      <c r="C1043" t="s">
        <v>5</v>
      </c>
    </row>
    <row r="1044" spans="1:3" x14ac:dyDescent="0.3">
      <c r="A1044">
        <v>1039</v>
      </c>
      <c r="B1044" t="str">
        <f>"00980104"</f>
        <v>00980104</v>
      </c>
      <c r="C1044" t="str">
        <f>"003"</f>
        <v>003</v>
      </c>
    </row>
    <row r="1045" spans="1:3" x14ac:dyDescent="0.3">
      <c r="A1045">
        <v>1040</v>
      </c>
      <c r="B1045" t="str">
        <f>"00982143"</f>
        <v>00982143</v>
      </c>
      <c r="C1045" t="s">
        <v>7</v>
      </c>
    </row>
    <row r="1046" spans="1:3" x14ac:dyDescent="0.3">
      <c r="A1046">
        <v>1041</v>
      </c>
      <c r="B1046" t="str">
        <f>"00982877"</f>
        <v>00982877</v>
      </c>
      <c r="C1046" t="s">
        <v>5</v>
      </c>
    </row>
    <row r="1047" spans="1:3" x14ac:dyDescent="0.3">
      <c r="A1047">
        <v>1042</v>
      </c>
      <c r="B1047" t="str">
        <f>"00986691"</f>
        <v>00986691</v>
      </c>
      <c r="C1047" t="s">
        <v>10</v>
      </c>
    </row>
    <row r="1048" spans="1:3" x14ac:dyDescent="0.3">
      <c r="A1048">
        <v>1043</v>
      </c>
      <c r="B1048" t="str">
        <f>"00986352"</f>
        <v>00986352</v>
      </c>
      <c r="C1048" t="s">
        <v>5</v>
      </c>
    </row>
    <row r="1049" spans="1:3" x14ac:dyDescent="0.3">
      <c r="A1049">
        <v>1044</v>
      </c>
      <c r="B1049" t="str">
        <f>"00491530"</f>
        <v>00491530</v>
      </c>
      <c r="C1049" t="s">
        <v>5</v>
      </c>
    </row>
    <row r="1050" spans="1:3" x14ac:dyDescent="0.3">
      <c r="A1050">
        <v>1045</v>
      </c>
      <c r="B1050" t="str">
        <f>"00892512"</f>
        <v>00892512</v>
      </c>
      <c r="C1050" t="str">
        <f>"003"</f>
        <v>003</v>
      </c>
    </row>
    <row r="1051" spans="1:3" x14ac:dyDescent="0.3">
      <c r="A1051">
        <v>1046</v>
      </c>
      <c r="B1051" t="str">
        <f>"00845413"</f>
        <v>00845413</v>
      </c>
      <c r="C1051" t="s">
        <v>5</v>
      </c>
    </row>
    <row r="1052" spans="1:3" x14ac:dyDescent="0.3">
      <c r="A1052">
        <v>1047</v>
      </c>
      <c r="B1052" t="str">
        <f>"00875483"</f>
        <v>00875483</v>
      </c>
      <c r="C1052" t="s">
        <v>5</v>
      </c>
    </row>
    <row r="1053" spans="1:3" x14ac:dyDescent="0.3">
      <c r="A1053">
        <v>1048</v>
      </c>
      <c r="B1053" t="str">
        <f>"00818980"</f>
        <v>00818980</v>
      </c>
      <c r="C1053" t="s">
        <v>5</v>
      </c>
    </row>
    <row r="1054" spans="1:3" x14ac:dyDescent="0.3">
      <c r="A1054">
        <v>1049</v>
      </c>
      <c r="B1054" t="str">
        <f>"00778275"</f>
        <v>00778275</v>
      </c>
      <c r="C1054" t="s">
        <v>5</v>
      </c>
    </row>
    <row r="1055" spans="1:3" x14ac:dyDescent="0.3">
      <c r="A1055">
        <v>1050</v>
      </c>
      <c r="B1055" t="str">
        <f>"00984135"</f>
        <v>00984135</v>
      </c>
      <c r="C1055" t="s">
        <v>5</v>
      </c>
    </row>
    <row r="1056" spans="1:3" x14ac:dyDescent="0.3">
      <c r="A1056">
        <v>1051</v>
      </c>
      <c r="B1056" t="str">
        <f>"00982168"</f>
        <v>00982168</v>
      </c>
      <c r="C1056" t="str">
        <f>"003"</f>
        <v>003</v>
      </c>
    </row>
    <row r="1057" spans="1:3" x14ac:dyDescent="0.3">
      <c r="A1057">
        <v>1052</v>
      </c>
      <c r="B1057" t="str">
        <f>"00985057"</f>
        <v>00985057</v>
      </c>
      <c r="C1057" t="s">
        <v>5</v>
      </c>
    </row>
    <row r="1058" spans="1:3" x14ac:dyDescent="0.3">
      <c r="A1058">
        <v>1053</v>
      </c>
      <c r="B1058" t="str">
        <f>"00978978"</f>
        <v>00978978</v>
      </c>
      <c r="C1058" t="str">
        <f>"004"</f>
        <v>004</v>
      </c>
    </row>
    <row r="1059" spans="1:3" x14ac:dyDescent="0.3">
      <c r="A1059">
        <v>1054</v>
      </c>
      <c r="B1059" t="str">
        <f>"00986253"</f>
        <v>00986253</v>
      </c>
      <c r="C1059" t="str">
        <f>"001"</f>
        <v>001</v>
      </c>
    </row>
    <row r="1060" spans="1:3" x14ac:dyDescent="0.3">
      <c r="A1060">
        <v>1055</v>
      </c>
      <c r="B1060" t="str">
        <f>"00986812"</f>
        <v>00986812</v>
      </c>
      <c r="C1060" t="str">
        <f>"003"</f>
        <v>003</v>
      </c>
    </row>
    <row r="1061" spans="1:3" x14ac:dyDescent="0.3">
      <c r="A1061">
        <v>1056</v>
      </c>
      <c r="B1061" t="str">
        <f>"00987009"</f>
        <v>00987009</v>
      </c>
      <c r="C1061" t="s">
        <v>5</v>
      </c>
    </row>
    <row r="1062" spans="1:3" x14ac:dyDescent="0.3">
      <c r="A1062">
        <v>1057</v>
      </c>
      <c r="B1062" t="str">
        <f>"00590781"</f>
        <v>00590781</v>
      </c>
      <c r="C1062" t="s">
        <v>5</v>
      </c>
    </row>
    <row r="1063" spans="1:3" x14ac:dyDescent="0.3">
      <c r="A1063">
        <v>1058</v>
      </c>
      <c r="B1063" t="str">
        <f>"00981202"</f>
        <v>00981202</v>
      </c>
      <c r="C1063" t="str">
        <f>"003"</f>
        <v>003</v>
      </c>
    </row>
    <row r="1064" spans="1:3" x14ac:dyDescent="0.3">
      <c r="A1064">
        <v>1059</v>
      </c>
      <c r="B1064" t="str">
        <f>"00984891"</f>
        <v>00984891</v>
      </c>
      <c r="C1064" t="s">
        <v>5</v>
      </c>
    </row>
    <row r="1065" spans="1:3" x14ac:dyDescent="0.3">
      <c r="A1065">
        <v>1060</v>
      </c>
      <c r="B1065" t="str">
        <f>"00141060"</f>
        <v>00141060</v>
      </c>
      <c r="C1065" t="s">
        <v>7</v>
      </c>
    </row>
    <row r="1066" spans="1:3" x14ac:dyDescent="0.3">
      <c r="A1066">
        <v>1061</v>
      </c>
      <c r="B1066" t="str">
        <f>"00471878"</f>
        <v>00471878</v>
      </c>
      <c r="C1066" t="str">
        <f>"003"</f>
        <v>003</v>
      </c>
    </row>
    <row r="1067" spans="1:3" x14ac:dyDescent="0.3">
      <c r="A1067">
        <v>1062</v>
      </c>
      <c r="B1067" t="str">
        <f>"00983169"</f>
        <v>00983169</v>
      </c>
      <c r="C1067" t="str">
        <f>"003"</f>
        <v>003</v>
      </c>
    </row>
    <row r="1068" spans="1:3" x14ac:dyDescent="0.3">
      <c r="A1068">
        <v>1063</v>
      </c>
      <c r="B1068" t="str">
        <f>"00727008"</f>
        <v>00727008</v>
      </c>
      <c r="C1068" t="s">
        <v>5</v>
      </c>
    </row>
    <row r="1069" spans="1:3" x14ac:dyDescent="0.3">
      <c r="A1069">
        <v>1064</v>
      </c>
      <c r="B1069" t="str">
        <f>"00986499"</f>
        <v>00986499</v>
      </c>
      <c r="C1069" t="str">
        <f>"001"</f>
        <v>001</v>
      </c>
    </row>
    <row r="1070" spans="1:3" x14ac:dyDescent="0.3">
      <c r="A1070">
        <v>1065</v>
      </c>
      <c r="B1070" t="str">
        <f>"00819308"</f>
        <v>00819308</v>
      </c>
      <c r="C1070" t="s">
        <v>6</v>
      </c>
    </row>
    <row r="1071" spans="1:3" x14ac:dyDescent="0.3">
      <c r="A1071">
        <v>1066</v>
      </c>
      <c r="B1071" t="str">
        <f>"00214255"</f>
        <v>00214255</v>
      </c>
      <c r="C1071" t="s">
        <v>11</v>
      </c>
    </row>
    <row r="1072" spans="1:3" x14ac:dyDescent="0.3">
      <c r="A1072">
        <v>1067</v>
      </c>
      <c r="B1072" t="str">
        <f>"00704933"</f>
        <v>00704933</v>
      </c>
      <c r="C1072" t="str">
        <f>"003"</f>
        <v>003</v>
      </c>
    </row>
    <row r="1073" spans="1:3" x14ac:dyDescent="0.3">
      <c r="A1073">
        <v>1068</v>
      </c>
      <c r="B1073" t="str">
        <f>"00978927"</f>
        <v>00978927</v>
      </c>
      <c r="C1073" t="s">
        <v>5</v>
      </c>
    </row>
    <row r="1074" spans="1:3" x14ac:dyDescent="0.3">
      <c r="A1074">
        <v>1069</v>
      </c>
      <c r="B1074" t="str">
        <f>"00841252"</f>
        <v>00841252</v>
      </c>
      <c r="C1074" t="str">
        <f>"003"</f>
        <v>003</v>
      </c>
    </row>
    <row r="1075" spans="1:3" x14ac:dyDescent="0.3">
      <c r="A1075">
        <v>1070</v>
      </c>
      <c r="B1075" t="str">
        <f>"00692066"</f>
        <v>00692066</v>
      </c>
      <c r="C1075" t="s">
        <v>5</v>
      </c>
    </row>
    <row r="1076" spans="1:3" x14ac:dyDescent="0.3">
      <c r="A1076">
        <v>1071</v>
      </c>
      <c r="B1076" t="str">
        <f>"00984921"</f>
        <v>00984921</v>
      </c>
      <c r="C1076" t="s">
        <v>5</v>
      </c>
    </row>
    <row r="1077" spans="1:3" x14ac:dyDescent="0.3">
      <c r="A1077">
        <v>1072</v>
      </c>
      <c r="B1077" t="str">
        <f>"00192234"</f>
        <v>00192234</v>
      </c>
      <c r="C1077" t="str">
        <f>"003"</f>
        <v>003</v>
      </c>
    </row>
    <row r="1078" spans="1:3" x14ac:dyDescent="0.3">
      <c r="A1078">
        <v>1073</v>
      </c>
      <c r="B1078" t="str">
        <f>"00446493"</f>
        <v>00446493</v>
      </c>
      <c r="C1078" t="str">
        <f>"003"</f>
        <v>003</v>
      </c>
    </row>
    <row r="1079" spans="1:3" x14ac:dyDescent="0.3">
      <c r="A1079">
        <v>1074</v>
      </c>
      <c r="B1079" t="str">
        <f>"00492346"</f>
        <v>00492346</v>
      </c>
      <c r="C1079" t="str">
        <f>"003"</f>
        <v>003</v>
      </c>
    </row>
    <row r="1080" spans="1:3" x14ac:dyDescent="0.3">
      <c r="A1080">
        <v>1075</v>
      </c>
      <c r="B1080" t="str">
        <f>"00450522"</f>
        <v>00450522</v>
      </c>
      <c r="C1080" t="s">
        <v>5</v>
      </c>
    </row>
    <row r="1081" spans="1:3" x14ac:dyDescent="0.3">
      <c r="A1081">
        <v>1076</v>
      </c>
      <c r="B1081" t="str">
        <f>"00981812"</f>
        <v>00981812</v>
      </c>
      <c r="C1081" t="str">
        <f>"003"</f>
        <v>003</v>
      </c>
    </row>
    <row r="1082" spans="1:3" x14ac:dyDescent="0.3">
      <c r="A1082">
        <v>1077</v>
      </c>
      <c r="B1082" t="str">
        <f>"00924110"</f>
        <v>00924110</v>
      </c>
      <c r="C1082" t="str">
        <f>"003"</f>
        <v>003</v>
      </c>
    </row>
    <row r="1083" spans="1:3" x14ac:dyDescent="0.3">
      <c r="A1083">
        <v>1078</v>
      </c>
      <c r="B1083" t="str">
        <f>"00454029"</f>
        <v>00454029</v>
      </c>
      <c r="C1083" t="str">
        <f>"003"</f>
        <v>003</v>
      </c>
    </row>
    <row r="1084" spans="1:3" x14ac:dyDescent="0.3">
      <c r="A1084">
        <v>1079</v>
      </c>
      <c r="B1084" t="str">
        <f>"00983124"</f>
        <v>00983124</v>
      </c>
      <c r="C1084" t="str">
        <f>"003"</f>
        <v>003</v>
      </c>
    </row>
    <row r="1085" spans="1:3" x14ac:dyDescent="0.3">
      <c r="A1085">
        <v>1080</v>
      </c>
      <c r="B1085" t="str">
        <f>"00288172"</f>
        <v>00288172</v>
      </c>
      <c r="C1085" t="s">
        <v>5</v>
      </c>
    </row>
    <row r="1086" spans="1:3" x14ac:dyDescent="0.3">
      <c r="A1086">
        <v>1081</v>
      </c>
      <c r="B1086" t="str">
        <f>"00979629"</f>
        <v>00979629</v>
      </c>
      <c r="C1086" t="s">
        <v>5</v>
      </c>
    </row>
    <row r="1087" spans="1:3" x14ac:dyDescent="0.3">
      <c r="A1087">
        <v>1082</v>
      </c>
      <c r="B1087" t="str">
        <f>"00842169"</f>
        <v>00842169</v>
      </c>
      <c r="C1087" t="str">
        <f>"003"</f>
        <v>003</v>
      </c>
    </row>
    <row r="1088" spans="1:3" x14ac:dyDescent="0.3">
      <c r="A1088">
        <v>1083</v>
      </c>
      <c r="B1088" t="str">
        <f>"00588954"</f>
        <v>00588954</v>
      </c>
      <c r="C1088" t="s">
        <v>5</v>
      </c>
    </row>
    <row r="1089" spans="1:3" x14ac:dyDescent="0.3">
      <c r="A1089">
        <v>1084</v>
      </c>
      <c r="B1089" t="str">
        <f>"00215743"</f>
        <v>00215743</v>
      </c>
      <c r="C1089" t="s">
        <v>7</v>
      </c>
    </row>
    <row r="1090" spans="1:3" x14ac:dyDescent="0.3">
      <c r="A1090">
        <v>1085</v>
      </c>
      <c r="B1090" t="str">
        <f>"00981110"</f>
        <v>00981110</v>
      </c>
      <c r="C1090" t="str">
        <f>"003"</f>
        <v>003</v>
      </c>
    </row>
    <row r="1091" spans="1:3" x14ac:dyDescent="0.3">
      <c r="A1091">
        <v>1086</v>
      </c>
      <c r="B1091" t="str">
        <f>"00985797"</f>
        <v>00985797</v>
      </c>
      <c r="C1091" t="s">
        <v>5</v>
      </c>
    </row>
    <row r="1092" spans="1:3" x14ac:dyDescent="0.3">
      <c r="A1092">
        <v>1087</v>
      </c>
      <c r="B1092" t="str">
        <f>"00539454"</f>
        <v>00539454</v>
      </c>
      <c r="C1092" t="s">
        <v>18</v>
      </c>
    </row>
    <row r="1093" spans="1:3" x14ac:dyDescent="0.3">
      <c r="A1093">
        <v>1088</v>
      </c>
      <c r="B1093" t="str">
        <f>"201511036939"</f>
        <v>201511036939</v>
      </c>
      <c r="C1093" t="s">
        <v>14</v>
      </c>
    </row>
    <row r="1094" spans="1:3" x14ac:dyDescent="0.3">
      <c r="A1094">
        <v>1089</v>
      </c>
      <c r="B1094" t="str">
        <f>"00984970"</f>
        <v>00984970</v>
      </c>
      <c r="C1094" t="str">
        <f>"003"</f>
        <v>003</v>
      </c>
    </row>
    <row r="1095" spans="1:3" x14ac:dyDescent="0.3">
      <c r="A1095">
        <v>1090</v>
      </c>
      <c r="B1095" t="str">
        <f>"201511021688"</f>
        <v>201511021688</v>
      </c>
      <c r="C1095" t="s">
        <v>5</v>
      </c>
    </row>
    <row r="1096" spans="1:3" x14ac:dyDescent="0.3">
      <c r="A1096">
        <v>1091</v>
      </c>
      <c r="B1096" t="str">
        <f>"00726295"</f>
        <v>00726295</v>
      </c>
      <c r="C1096" t="str">
        <f>"003"</f>
        <v>003</v>
      </c>
    </row>
    <row r="1097" spans="1:3" x14ac:dyDescent="0.3">
      <c r="A1097">
        <v>1092</v>
      </c>
      <c r="B1097" t="str">
        <f>"00441801"</f>
        <v>00441801</v>
      </c>
      <c r="C1097" t="str">
        <f>"003"</f>
        <v>003</v>
      </c>
    </row>
    <row r="1098" spans="1:3" x14ac:dyDescent="0.3">
      <c r="A1098">
        <v>1093</v>
      </c>
      <c r="B1098" t="str">
        <f>"00933274"</f>
        <v>00933274</v>
      </c>
      <c r="C1098" t="str">
        <f>"003"</f>
        <v>003</v>
      </c>
    </row>
    <row r="1099" spans="1:3" x14ac:dyDescent="0.3">
      <c r="A1099">
        <v>1094</v>
      </c>
      <c r="B1099" t="str">
        <f>"00450632"</f>
        <v>00450632</v>
      </c>
      <c r="C1099" t="str">
        <f>"003"</f>
        <v>003</v>
      </c>
    </row>
    <row r="1100" spans="1:3" x14ac:dyDescent="0.3">
      <c r="A1100">
        <v>1095</v>
      </c>
      <c r="B1100" t="str">
        <f>"00770842"</f>
        <v>00770842</v>
      </c>
      <c r="C1100" t="s">
        <v>23</v>
      </c>
    </row>
    <row r="1101" spans="1:3" x14ac:dyDescent="0.3">
      <c r="A1101">
        <v>1096</v>
      </c>
      <c r="B1101" t="str">
        <f>"00754265"</f>
        <v>00754265</v>
      </c>
      <c r="C1101" t="s">
        <v>5</v>
      </c>
    </row>
    <row r="1102" spans="1:3" x14ac:dyDescent="0.3">
      <c r="A1102">
        <v>1097</v>
      </c>
      <c r="B1102" t="str">
        <f>"00985118"</f>
        <v>00985118</v>
      </c>
      <c r="C1102" t="str">
        <f>"003"</f>
        <v>003</v>
      </c>
    </row>
    <row r="1103" spans="1:3" x14ac:dyDescent="0.3">
      <c r="A1103">
        <v>1098</v>
      </c>
      <c r="B1103" t="str">
        <f>"00979463"</f>
        <v>00979463</v>
      </c>
      <c r="C1103" t="s">
        <v>5</v>
      </c>
    </row>
    <row r="1104" spans="1:3" x14ac:dyDescent="0.3">
      <c r="A1104">
        <v>1099</v>
      </c>
      <c r="B1104" t="str">
        <f>"00983023"</f>
        <v>00983023</v>
      </c>
      <c r="C1104" t="str">
        <f>"003"</f>
        <v>003</v>
      </c>
    </row>
    <row r="1105" spans="1:3" x14ac:dyDescent="0.3">
      <c r="A1105">
        <v>1100</v>
      </c>
      <c r="B1105" t="str">
        <f>"00985852"</f>
        <v>00985852</v>
      </c>
      <c r="C1105" t="str">
        <f>"001"</f>
        <v>001</v>
      </c>
    </row>
    <row r="1106" spans="1:3" x14ac:dyDescent="0.3">
      <c r="A1106">
        <v>1101</v>
      </c>
      <c r="B1106" t="str">
        <f>"00986188"</f>
        <v>00986188</v>
      </c>
      <c r="C1106" t="s">
        <v>13</v>
      </c>
    </row>
    <row r="1107" spans="1:3" x14ac:dyDescent="0.3">
      <c r="A1107">
        <v>1102</v>
      </c>
      <c r="B1107" t="str">
        <f>"00983112"</f>
        <v>00983112</v>
      </c>
      <c r="C1107" t="str">
        <f>"003"</f>
        <v>003</v>
      </c>
    </row>
    <row r="1108" spans="1:3" x14ac:dyDescent="0.3">
      <c r="A1108">
        <v>1103</v>
      </c>
      <c r="B1108" t="str">
        <f>"201402004192"</f>
        <v>201402004192</v>
      </c>
      <c r="C1108" t="s">
        <v>13</v>
      </c>
    </row>
    <row r="1109" spans="1:3" x14ac:dyDescent="0.3">
      <c r="A1109">
        <v>1104</v>
      </c>
      <c r="B1109" t="str">
        <f>"00144718"</f>
        <v>00144718</v>
      </c>
      <c r="C1109" t="str">
        <f>"003"</f>
        <v>003</v>
      </c>
    </row>
    <row r="1110" spans="1:3" x14ac:dyDescent="0.3">
      <c r="A1110">
        <v>1105</v>
      </c>
      <c r="B1110" t="str">
        <f>"00985970"</f>
        <v>00985970</v>
      </c>
      <c r="C1110" t="s">
        <v>5</v>
      </c>
    </row>
    <row r="1111" spans="1:3" x14ac:dyDescent="0.3">
      <c r="A1111">
        <v>1106</v>
      </c>
      <c r="B1111" t="str">
        <f>"201511028592"</f>
        <v>201511028592</v>
      </c>
      <c r="C1111" t="str">
        <f>"003"</f>
        <v>003</v>
      </c>
    </row>
    <row r="1112" spans="1:3" x14ac:dyDescent="0.3">
      <c r="A1112">
        <v>1107</v>
      </c>
      <c r="B1112" t="str">
        <f>"00946817"</f>
        <v>00946817</v>
      </c>
      <c r="C1112" t="s">
        <v>5</v>
      </c>
    </row>
    <row r="1113" spans="1:3" x14ac:dyDescent="0.3">
      <c r="A1113">
        <v>1108</v>
      </c>
      <c r="B1113" t="str">
        <f>"00139343"</f>
        <v>00139343</v>
      </c>
      <c r="C1113" t="str">
        <f>"003"</f>
        <v>003</v>
      </c>
    </row>
    <row r="1114" spans="1:3" x14ac:dyDescent="0.3">
      <c r="A1114">
        <v>1109</v>
      </c>
      <c r="B1114" t="str">
        <f>"00209890"</f>
        <v>00209890</v>
      </c>
      <c r="C1114" t="s">
        <v>5</v>
      </c>
    </row>
    <row r="1115" spans="1:3" x14ac:dyDescent="0.3">
      <c r="A1115">
        <v>1110</v>
      </c>
      <c r="B1115" t="str">
        <f>"00313032"</f>
        <v>00313032</v>
      </c>
      <c r="C1115" t="s">
        <v>7</v>
      </c>
    </row>
    <row r="1116" spans="1:3" x14ac:dyDescent="0.3">
      <c r="A1116">
        <v>1111</v>
      </c>
      <c r="B1116" t="str">
        <f>"00925920"</f>
        <v>00925920</v>
      </c>
      <c r="C1116" t="s">
        <v>13</v>
      </c>
    </row>
    <row r="1117" spans="1:3" x14ac:dyDescent="0.3">
      <c r="A1117">
        <v>1112</v>
      </c>
      <c r="B1117" t="str">
        <f>"00730436"</f>
        <v>00730436</v>
      </c>
      <c r="C1117" t="s">
        <v>6</v>
      </c>
    </row>
    <row r="1118" spans="1:3" x14ac:dyDescent="0.3">
      <c r="A1118">
        <v>1113</v>
      </c>
      <c r="B1118" t="str">
        <f>"00822708"</f>
        <v>00822708</v>
      </c>
      <c r="C1118" t="s">
        <v>5</v>
      </c>
    </row>
    <row r="1119" spans="1:3" x14ac:dyDescent="0.3">
      <c r="A1119">
        <v>1114</v>
      </c>
      <c r="B1119" t="str">
        <f>"00474887"</f>
        <v>00474887</v>
      </c>
      <c r="C1119" t="str">
        <f>"004"</f>
        <v>004</v>
      </c>
    </row>
    <row r="1120" spans="1:3" x14ac:dyDescent="0.3">
      <c r="A1120">
        <v>1115</v>
      </c>
      <c r="B1120" t="str">
        <f>"00985023"</f>
        <v>00985023</v>
      </c>
      <c r="C1120" t="str">
        <f>"003"</f>
        <v>003</v>
      </c>
    </row>
    <row r="1121" spans="1:3" x14ac:dyDescent="0.3">
      <c r="A1121">
        <v>1116</v>
      </c>
      <c r="B1121" t="str">
        <f>"00854173"</f>
        <v>00854173</v>
      </c>
      <c r="C1121" t="str">
        <f>"003"</f>
        <v>003</v>
      </c>
    </row>
    <row r="1122" spans="1:3" x14ac:dyDescent="0.3">
      <c r="A1122">
        <v>1117</v>
      </c>
      <c r="B1122" t="str">
        <f>"00199795"</f>
        <v>00199795</v>
      </c>
      <c r="C1122" t="str">
        <f>"003"</f>
        <v>003</v>
      </c>
    </row>
    <row r="1123" spans="1:3" x14ac:dyDescent="0.3">
      <c r="A1123">
        <v>1118</v>
      </c>
      <c r="B1123" t="str">
        <f>"00986451"</f>
        <v>00986451</v>
      </c>
      <c r="C1123" t="s">
        <v>5</v>
      </c>
    </row>
    <row r="1124" spans="1:3" x14ac:dyDescent="0.3">
      <c r="A1124">
        <v>1119</v>
      </c>
      <c r="B1124" t="str">
        <f>"00184070"</f>
        <v>00184070</v>
      </c>
      <c r="C1124" t="str">
        <f>"001"</f>
        <v>001</v>
      </c>
    </row>
    <row r="1125" spans="1:3" x14ac:dyDescent="0.3">
      <c r="A1125">
        <v>1120</v>
      </c>
      <c r="B1125" t="str">
        <f>"00979274"</f>
        <v>00979274</v>
      </c>
      <c r="C1125" t="s">
        <v>11</v>
      </c>
    </row>
    <row r="1126" spans="1:3" x14ac:dyDescent="0.3">
      <c r="A1126">
        <v>1121</v>
      </c>
      <c r="B1126" t="str">
        <f>"00933424"</f>
        <v>00933424</v>
      </c>
      <c r="C1126" t="str">
        <f>"003"</f>
        <v>003</v>
      </c>
    </row>
    <row r="1127" spans="1:3" x14ac:dyDescent="0.3">
      <c r="A1127">
        <v>1122</v>
      </c>
      <c r="B1127" t="str">
        <f>"00980162"</f>
        <v>00980162</v>
      </c>
      <c r="C1127" t="str">
        <f>"003"</f>
        <v>003</v>
      </c>
    </row>
    <row r="1128" spans="1:3" x14ac:dyDescent="0.3">
      <c r="A1128">
        <v>1123</v>
      </c>
      <c r="B1128" t="str">
        <f>"00192056"</f>
        <v>00192056</v>
      </c>
      <c r="C1128" t="s">
        <v>5</v>
      </c>
    </row>
    <row r="1129" spans="1:3" x14ac:dyDescent="0.3">
      <c r="A1129">
        <v>1124</v>
      </c>
      <c r="B1129" t="str">
        <f>"00986113"</f>
        <v>00986113</v>
      </c>
      <c r="C1129" t="s">
        <v>6</v>
      </c>
    </row>
    <row r="1130" spans="1:3" x14ac:dyDescent="0.3">
      <c r="A1130">
        <v>1125</v>
      </c>
      <c r="B1130" t="str">
        <f>"201412005477"</f>
        <v>201412005477</v>
      </c>
      <c r="C1130" t="s">
        <v>6</v>
      </c>
    </row>
    <row r="1131" spans="1:3" x14ac:dyDescent="0.3">
      <c r="A1131">
        <v>1126</v>
      </c>
      <c r="B1131" t="str">
        <f>"00854657"</f>
        <v>00854657</v>
      </c>
      <c r="C1131" t="s">
        <v>7</v>
      </c>
    </row>
    <row r="1132" spans="1:3" x14ac:dyDescent="0.3">
      <c r="A1132">
        <v>1127</v>
      </c>
      <c r="B1132" t="str">
        <f>"00817711"</f>
        <v>00817711</v>
      </c>
      <c r="C1132" t="str">
        <f>"003"</f>
        <v>003</v>
      </c>
    </row>
    <row r="1133" spans="1:3" x14ac:dyDescent="0.3">
      <c r="A1133">
        <v>1128</v>
      </c>
      <c r="B1133" t="str">
        <f>"00986868"</f>
        <v>00986868</v>
      </c>
      <c r="C1133" t="str">
        <f>"003"</f>
        <v>003</v>
      </c>
    </row>
    <row r="1134" spans="1:3" x14ac:dyDescent="0.3">
      <c r="A1134">
        <v>1129</v>
      </c>
      <c r="B1134" t="str">
        <f>"00974902"</f>
        <v>00974902</v>
      </c>
      <c r="C1134" t="s">
        <v>5</v>
      </c>
    </row>
    <row r="1135" spans="1:3" x14ac:dyDescent="0.3">
      <c r="A1135">
        <v>1130</v>
      </c>
      <c r="B1135" t="str">
        <f>"00982242"</f>
        <v>00982242</v>
      </c>
      <c r="C1135" t="str">
        <f>"003"</f>
        <v>003</v>
      </c>
    </row>
    <row r="1136" spans="1:3" x14ac:dyDescent="0.3">
      <c r="A1136">
        <v>1131</v>
      </c>
      <c r="B1136" t="str">
        <f>"00760939"</f>
        <v>00760939</v>
      </c>
      <c r="C1136" t="str">
        <f>"004"</f>
        <v>004</v>
      </c>
    </row>
    <row r="1137" spans="1:3" x14ac:dyDescent="0.3">
      <c r="A1137">
        <v>1132</v>
      </c>
      <c r="B1137" t="str">
        <f>"00983390"</f>
        <v>00983390</v>
      </c>
      <c r="C1137" t="s">
        <v>5</v>
      </c>
    </row>
    <row r="1138" spans="1:3" x14ac:dyDescent="0.3">
      <c r="A1138">
        <v>1133</v>
      </c>
      <c r="B1138" t="str">
        <f>"00979339"</f>
        <v>00979339</v>
      </c>
      <c r="C1138" t="str">
        <f>"003"</f>
        <v>003</v>
      </c>
    </row>
    <row r="1139" spans="1:3" x14ac:dyDescent="0.3">
      <c r="A1139">
        <v>1134</v>
      </c>
      <c r="B1139" t="str">
        <f>"00325479"</f>
        <v>00325479</v>
      </c>
      <c r="C1139" t="s">
        <v>7</v>
      </c>
    </row>
    <row r="1140" spans="1:3" x14ac:dyDescent="0.3">
      <c r="A1140">
        <v>1135</v>
      </c>
      <c r="B1140" t="str">
        <f>"00661552"</f>
        <v>00661552</v>
      </c>
      <c r="C1140" t="s">
        <v>5</v>
      </c>
    </row>
    <row r="1141" spans="1:3" x14ac:dyDescent="0.3">
      <c r="A1141">
        <v>1136</v>
      </c>
      <c r="B1141" t="str">
        <f>"00979351"</f>
        <v>00979351</v>
      </c>
      <c r="C1141" t="s">
        <v>5</v>
      </c>
    </row>
    <row r="1142" spans="1:3" x14ac:dyDescent="0.3">
      <c r="A1142">
        <v>1137</v>
      </c>
      <c r="B1142" t="str">
        <f>"00162491"</f>
        <v>00162491</v>
      </c>
      <c r="C1142" t="str">
        <f>"003"</f>
        <v>003</v>
      </c>
    </row>
    <row r="1143" spans="1:3" x14ac:dyDescent="0.3">
      <c r="A1143">
        <v>1138</v>
      </c>
      <c r="B1143" t="str">
        <f>"00985823"</f>
        <v>00985823</v>
      </c>
      <c r="C1143" t="s">
        <v>5</v>
      </c>
    </row>
    <row r="1144" spans="1:3" x14ac:dyDescent="0.3">
      <c r="A1144">
        <v>1139</v>
      </c>
      <c r="B1144" t="str">
        <f>"00982590"</f>
        <v>00982590</v>
      </c>
      <c r="C1144" t="s">
        <v>5</v>
      </c>
    </row>
    <row r="1145" spans="1:3" x14ac:dyDescent="0.3">
      <c r="A1145">
        <v>1140</v>
      </c>
      <c r="B1145" t="str">
        <f>"00028981"</f>
        <v>00028981</v>
      </c>
      <c r="C1145" t="str">
        <f>"003"</f>
        <v>003</v>
      </c>
    </row>
    <row r="1146" spans="1:3" x14ac:dyDescent="0.3">
      <c r="A1146">
        <v>1141</v>
      </c>
      <c r="B1146" t="str">
        <f>"00809350"</f>
        <v>00809350</v>
      </c>
      <c r="C1146" t="str">
        <f>"003"</f>
        <v>003</v>
      </c>
    </row>
    <row r="1147" spans="1:3" x14ac:dyDescent="0.3">
      <c r="A1147">
        <v>1142</v>
      </c>
      <c r="B1147" t="str">
        <f>"00838071"</f>
        <v>00838071</v>
      </c>
      <c r="C1147" t="str">
        <f>"003"</f>
        <v>003</v>
      </c>
    </row>
    <row r="1148" spans="1:3" x14ac:dyDescent="0.3">
      <c r="A1148">
        <v>1143</v>
      </c>
      <c r="B1148" t="str">
        <f>"00983197"</f>
        <v>00983197</v>
      </c>
      <c r="C1148" t="str">
        <f>"003"</f>
        <v>003</v>
      </c>
    </row>
    <row r="1149" spans="1:3" x14ac:dyDescent="0.3">
      <c r="A1149">
        <v>1144</v>
      </c>
      <c r="B1149" t="str">
        <f>"00983291"</f>
        <v>00983291</v>
      </c>
      <c r="C1149" t="s">
        <v>5</v>
      </c>
    </row>
    <row r="1150" spans="1:3" x14ac:dyDescent="0.3">
      <c r="A1150">
        <v>1145</v>
      </c>
      <c r="B1150" t="str">
        <f>"00004139"</f>
        <v>00004139</v>
      </c>
      <c r="C1150" t="s">
        <v>5</v>
      </c>
    </row>
    <row r="1151" spans="1:3" x14ac:dyDescent="0.3">
      <c r="A1151">
        <v>1146</v>
      </c>
      <c r="B1151" t="str">
        <f>"00984890"</f>
        <v>00984890</v>
      </c>
      <c r="C1151" t="str">
        <f>"003"</f>
        <v>003</v>
      </c>
    </row>
    <row r="1152" spans="1:3" x14ac:dyDescent="0.3">
      <c r="A1152">
        <v>1147</v>
      </c>
      <c r="B1152" t="str">
        <f>"00978567"</f>
        <v>00978567</v>
      </c>
      <c r="C1152" t="str">
        <f>"003"</f>
        <v>003</v>
      </c>
    </row>
    <row r="1153" spans="1:3" x14ac:dyDescent="0.3">
      <c r="A1153">
        <v>1148</v>
      </c>
      <c r="B1153" t="str">
        <f>"00982637"</f>
        <v>00982637</v>
      </c>
      <c r="C1153" t="str">
        <f>"003"</f>
        <v>003</v>
      </c>
    </row>
    <row r="1154" spans="1:3" x14ac:dyDescent="0.3">
      <c r="A1154">
        <v>1149</v>
      </c>
      <c r="B1154" t="str">
        <f>"00926229"</f>
        <v>00926229</v>
      </c>
      <c r="C1154" t="s">
        <v>5</v>
      </c>
    </row>
    <row r="1155" spans="1:3" x14ac:dyDescent="0.3">
      <c r="A1155">
        <v>1150</v>
      </c>
      <c r="B1155" t="str">
        <f>"00304701"</f>
        <v>00304701</v>
      </c>
      <c r="C1155" t="s">
        <v>11</v>
      </c>
    </row>
    <row r="1156" spans="1:3" x14ac:dyDescent="0.3">
      <c r="A1156">
        <v>1151</v>
      </c>
      <c r="B1156" t="str">
        <f>"00256570"</f>
        <v>00256570</v>
      </c>
      <c r="C1156" t="str">
        <f>"003"</f>
        <v>003</v>
      </c>
    </row>
    <row r="1157" spans="1:3" x14ac:dyDescent="0.3">
      <c r="A1157">
        <v>1152</v>
      </c>
      <c r="B1157" t="str">
        <f>"00981755"</f>
        <v>00981755</v>
      </c>
      <c r="C1157" t="s">
        <v>5</v>
      </c>
    </row>
    <row r="1158" spans="1:3" x14ac:dyDescent="0.3">
      <c r="A1158">
        <v>1153</v>
      </c>
      <c r="B1158" t="str">
        <f>"00984997"</f>
        <v>00984997</v>
      </c>
      <c r="C1158" t="str">
        <f>"003"</f>
        <v>003</v>
      </c>
    </row>
    <row r="1159" spans="1:3" x14ac:dyDescent="0.3">
      <c r="A1159">
        <v>1154</v>
      </c>
      <c r="B1159" t="str">
        <f>"00247125"</f>
        <v>00247125</v>
      </c>
      <c r="C1159" t="str">
        <f>"001"</f>
        <v>001</v>
      </c>
    </row>
    <row r="1160" spans="1:3" x14ac:dyDescent="0.3">
      <c r="A1160">
        <v>1155</v>
      </c>
      <c r="B1160" t="str">
        <f>"00981947"</f>
        <v>00981947</v>
      </c>
      <c r="C1160" t="s">
        <v>6</v>
      </c>
    </row>
    <row r="1161" spans="1:3" x14ac:dyDescent="0.3">
      <c r="A1161">
        <v>1156</v>
      </c>
      <c r="B1161" t="str">
        <f>"00140930"</f>
        <v>00140930</v>
      </c>
      <c r="C1161" t="s">
        <v>20</v>
      </c>
    </row>
    <row r="1162" spans="1:3" x14ac:dyDescent="0.3">
      <c r="A1162">
        <v>1157</v>
      </c>
      <c r="B1162" t="str">
        <f>"00216380"</f>
        <v>00216380</v>
      </c>
      <c r="C1162" t="s">
        <v>6</v>
      </c>
    </row>
    <row r="1163" spans="1:3" x14ac:dyDescent="0.3">
      <c r="A1163">
        <v>1158</v>
      </c>
      <c r="B1163" t="str">
        <f>"00269364"</f>
        <v>00269364</v>
      </c>
      <c r="C1163" t="s">
        <v>5</v>
      </c>
    </row>
    <row r="1164" spans="1:3" x14ac:dyDescent="0.3">
      <c r="A1164">
        <v>1159</v>
      </c>
      <c r="B1164" t="str">
        <f>"00975065"</f>
        <v>00975065</v>
      </c>
      <c r="C1164" t="str">
        <f>"003"</f>
        <v>003</v>
      </c>
    </row>
    <row r="1165" spans="1:3" x14ac:dyDescent="0.3">
      <c r="A1165">
        <v>1160</v>
      </c>
      <c r="B1165" t="str">
        <f>"00984142"</f>
        <v>00984142</v>
      </c>
      <c r="C1165" t="str">
        <f>"003"</f>
        <v>003</v>
      </c>
    </row>
    <row r="1166" spans="1:3" x14ac:dyDescent="0.3">
      <c r="A1166">
        <v>1161</v>
      </c>
      <c r="B1166" t="str">
        <f>"00981846"</f>
        <v>00981846</v>
      </c>
      <c r="C1166" t="str">
        <f>"003"</f>
        <v>003</v>
      </c>
    </row>
    <row r="1167" spans="1:3" x14ac:dyDescent="0.3">
      <c r="A1167">
        <v>1162</v>
      </c>
      <c r="B1167" t="str">
        <f>"00780002"</f>
        <v>00780002</v>
      </c>
      <c r="C1167" t="s">
        <v>5</v>
      </c>
    </row>
    <row r="1168" spans="1:3" x14ac:dyDescent="0.3">
      <c r="A1168">
        <v>1163</v>
      </c>
      <c r="B1168" t="str">
        <f>"00986287"</f>
        <v>00986287</v>
      </c>
      <c r="C1168" t="s">
        <v>6</v>
      </c>
    </row>
    <row r="1169" spans="1:3" x14ac:dyDescent="0.3">
      <c r="A1169">
        <v>1164</v>
      </c>
      <c r="B1169" t="str">
        <f>"00785186"</f>
        <v>00785186</v>
      </c>
      <c r="C1169" t="s">
        <v>5</v>
      </c>
    </row>
    <row r="1170" spans="1:3" x14ac:dyDescent="0.3">
      <c r="A1170">
        <v>1165</v>
      </c>
      <c r="B1170" t="str">
        <f>"00981905"</f>
        <v>00981905</v>
      </c>
      <c r="C1170" t="str">
        <f>"001"</f>
        <v>001</v>
      </c>
    </row>
    <row r="1171" spans="1:3" x14ac:dyDescent="0.3">
      <c r="A1171">
        <v>1166</v>
      </c>
      <c r="B1171" t="str">
        <f>"201311000078"</f>
        <v>201311000078</v>
      </c>
      <c r="C1171" t="s">
        <v>5</v>
      </c>
    </row>
    <row r="1172" spans="1:3" x14ac:dyDescent="0.3">
      <c r="A1172">
        <v>1167</v>
      </c>
      <c r="B1172" t="str">
        <f>"00837346"</f>
        <v>00837346</v>
      </c>
      <c r="C1172" t="s">
        <v>7</v>
      </c>
    </row>
    <row r="1173" spans="1:3" x14ac:dyDescent="0.3">
      <c r="A1173">
        <v>1168</v>
      </c>
      <c r="B1173" t="str">
        <f>"00974384"</f>
        <v>00974384</v>
      </c>
      <c r="C1173" t="str">
        <f>"003"</f>
        <v>003</v>
      </c>
    </row>
    <row r="1174" spans="1:3" x14ac:dyDescent="0.3">
      <c r="A1174">
        <v>1169</v>
      </c>
      <c r="B1174" t="str">
        <f>"00539627"</f>
        <v>00539627</v>
      </c>
      <c r="C1174" t="str">
        <f>"003"</f>
        <v>003</v>
      </c>
    </row>
    <row r="1175" spans="1:3" x14ac:dyDescent="0.3">
      <c r="A1175">
        <v>1170</v>
      </c>
      <c r="B1175" t="str">
        <f>"00432440"</f>
        <v>00432440</v>
      </c>
      <c r="C1175" t="s">
        <v>10</v>
      </c>
    </row>
    <row r="1176" spans="1:3" x14ac:dyDescent="0.3">
      <c r="A1176">
        <v>1171</v>
      </c>
      <c r="B1176" t="str">
        <f>"00987049"</f>
        <v>00987049</v>
      </c>
      <c r="C1176" t="s">
        <v>5</v>
      </c>
    </row>
    <row r="1177" spans="1:3" x14ac:dyDescent="0.3">
      <c r="A1177">
        <v>1172</v>
      </c>
      <c r="B1177" t="str">
        <f>"00336736"</f>
        <v>00336736</v>
      </c>
      <c r="C1177" t="str">
        <f>"003"</f>
        <v>003</v>
      </c>
    </row>
    <row r="1178" spans="1:3" x14ac:dyDescent="0.3">
      <c r="A1178">
        <v>1173</v>
      </c>
      <c r="B1178" t="str">
        <f>"00748823"</f>
        <v>00748823</v>
      </c>
      <c r="C1178" t="s">
        <v>5</v>
      </c>
    </row>
    <row r="1179" spans="1:3" x14ac:dyDescent="0.3">
      <c r="A1179">
        <v>1174</v>
      </c>
      <c r="B1179" t="str">
        <f>"00970733"</f>
        <v>00970733</v>
      </c>
      <c r="C1179" t="s">
        <v>10</v>
      </c>
    </row>
    <row r="1180" spans="1:3" x14ac:dyDescent="0.3">
      <c r="A1180">
        <v>1175</v>
      </c>
      <c r="B1180" t="str">
        <f>"00406336"</f>
        <v>00406336</v>
      </c>
      <c r="C1180" t="s">
        <v>5</v>
      </c>
    </row>
    <row r="1181" spans="1:3" x14ac:dyDescent="0.3">
      <c r="A1181">
        <v>1176</v>
      </c>
      <c r="B1181" t="str">
        <f>"201511006380"</f>
        <v>201511006380</v>
      </c>
      <c r="C1181" t="str">
        <f>"003"</f>
        <v>003</v>
      </c>
    </row>
    <row r="1182" spans="1:3" x14ac:dyDescent="0.3">
      <c r="A1182">
        <v>1177</v>
      </c>
      <c r="B1182" t="str">
        <f>"00974304"</f>
        <v>00974304</v>
      </c>
      <c r="C1182" t="str">
        <f>"003"</f>
        <v>003</v>
      </c>
    </row>
    <row r="1183" spans="1:3" x14ac:dyDescent="0.3">
      <c r="A1183">
        <v>1178</v>
      </c>
      <c r="B1183" t="str">
        <f>"00983419"</f>
        <v>00983419</v>
      </c>
      <c r="C1183" t="s">
        <v>6</v>
      </c>
    </row>
    <row r="1184" spans="1:3" x14ac:dyDescent="0.3">
      <c r="A1184">
        <v>1179</v>
      </c>
      <c r="B1184" t="str">
        <f>"00931973"</f>
        <v>00931973</v>
      </c>
      <c r="C1184" t="str">
        <f>"004"</f>
        <v>004</v>
      </c>
    </row>
    <row r="1185" spans="1:3" x14ac:dyDescent="0.3">
      <c r="A1185">
        <v>1180</v>
      </c>
      <c r="B1185" t="str">
        <f>"00983989"</f>
        <v>00983989</v>
      </c>
      <c r="C1185" t="str">
        <f>"003"</f>
        <v>003</v>
      </c>
    </row>
    <row r="1186" spans="1:3" x14ac:dyDescent="0.3">
      <c r="A1186">
        <v>1181</v>
      </c>
      <c r="B1186" t="str">
        <f>"00666549"</f>
        <v>00666549</v>
      </c>
      <c r="C1186" t="s">
        <v>7</v>
      </c>
    </row>
    <row r="1187" spans="1:3" x14ac:dyDescent="0.3">
      <c r="A1187">
        <v>1182</v>
      </c>
      <c r="B1187" t="str">
        <f>"00984843"</f>
        <v>00984843</v>
      </c>
      <c r="C1187" t="str">
        <f>"003"</f>
        <v>003</v>
      </c>
    </row>
    <row r="1188" spans="1:3" x14ac:dyDescent="0.3">
      <c r="A1188">
        <v>1183</v>
      </c>
      <c r="B1188" t="str">
        <f>"00985947"</f>
        <v>00985947</v>
      </c>
      <c r="C1188" t="s">
        <v>7</v>
      </c>
    </row>
    <row r="1189" spans="1:3" x14ac:dyDescent="0.3">
      <c r="A1189">
        <v>1184</v>
      </c>
      <c r="B1189" t="str">
        <f>"00986634"</f>
        <v>00986634</v>
      </c>
      <c r="C1189" t="s">
        <v>5</v>
      </c>
    </row>
    <row r="1190" spans="1:3" x14ac:dyDescent="0.3">
      <c r="A1190">
        <v>1185</v>
      </c>
      <c r="B1190" t="str">
        <f>"00890573"</f>
        <v>00890573</v>
      </c>
      <c r="C1190" t="s">
        <v>6</v>
      </c>
    </row>
    <row r="1191" spans="1:3" x14ac:dyDescent="0.3">
      <c r="A1191">
        <v>1186</v>
      </c>
      <c r="B1191" t="str">
        <f>"00497157"</f>
        <v>00497157</v>
      </c>
      <c r="C1191" t="s">
        <v>5</v>
      </c>
    </row>
    <row r="1192" spans="1:3" x14ac:dyDescent="0.3">
      <c r="A1192">
        <v>1187</v>
      </c>
      <c r="B1192" t="str">
        <f>"00547606"</f>
        <v>00547606</v>
      </c>
      <c r="C1192" t="s">
        <v>6</v>
      </c>
    </row>
    <row r="1193" spans="1:3" x14ac:dyDescent="0.3">
      <c r="A1193">
        <v>1188</v>
      </c>
      <c r="B1193" t="str">
        <f>"201207000076"</f>
        <v>201207000076</v>
      </c>
      <c r="C1193" t="str">
        <f>"003"</f>
        <v>003</v>
      </c>
    </row>
    <row r="1194" spans="1:3" x14ac:dyDescent="0.3">
      <c r="A1194">
        <v>1189</v>
      </c>
      <c r="B1194" t="str">
        <f>"00985143"</f>
        <v>00985143</v>
      </c>
      <c r="C1194" t="s">
        <v>5</v>
      </c>
    </row>
    <row r="1195" spans="1:3" x14ac:dyDescent="0.3">
      <c r="A1195">
        <v>1190</v>
      </c>
      <c r="B1195" t="str">
        <f>"00985458"</f>
        <v>00985458</v>
      </c>
      <c r="C1195" t="s">
        <v>10</v>
      </c>
    </row>
    <row r="1196" spans="1:3" x14ac:dyDescent="0.3">
      <c r="A1196">
        <v>1191</v>
      </c>
      <c r="B1196" t="str">
        <f>"00682913"</f>
        <v>00682913</v>
      </c>
      <c r="C1196" t="s">
        <v>5</v>
      </c>
    </row>
    <row r="1197" spans="1:3" x14ac:dyDescent="0.3">
      <c r="A1197">
        <v>1192</v>
      </c>
      <c r="B1197" t="str">
        <f>"00986202"</f>
        <v>00986202</v>
      </c>
      <c r="C1197" t="s">
        <v>5</v>
      </c>
    </row>
    <row r="1198" spans="1:3" x14ac:dyDescent="0.3">
      <c r="A1198">
        <v>1193</v>
      </c>
      <c r="B1198" t="str">
        <f>"00093388"</f>
        <v>00093388</v>
      </c>
      <c r="C1198" t="str">
        <f>"003"</f>
        <v>003</v>
      </c>
    </row>
    <row r="1199" spans="1:3" x14ac:dyDescent="0.3">
      <c r="A1199">
        <v>1194</v>
      </c>
      <c r="B1199" t="str">
        <f>"00571928"</f>
        <v>00571928</v>
      </c>
      <c r="C1199" t="s">
        <v>7</v>
      </c>
    </row>
    <row r="1200" spans="1:3" x14ac:dyDescent="0.3">
      <c r="A1200">
        <v>1195</v>
      </c>
      <c r="B1200" t="str">
        <f>"00571702"</f>
        <v>00571702</v>
      </c>
      <c r="C1200" t="s">
        <v>5</v>
      </c>
    </row>
    <row r="1201" spans="1:3" x14ac:dyDescent="0.3">
      <c r="A1201">
        <v>1196</v>
      </c>
      <c r="B1201" t="str">
        <f>"00152282"</f>
        <v>00152282</v>
      </c>
      <c r="C1201" t="s">
        <v>10</v>
      </c>
    </row>
    <row r="1202" spans="1:3" x14ac:dyDescent="0.3">
      <c r="A1202">
        <v>1197</v>
      </c>
      <c r="B1202" t="str">
        <f>"00796782"</f>
        <v>00796782</v>
      </c>
      <c r="C1202" t="str">
        <f>"003"</f>
        <v>003</v>
      </c>
    </row>
    <row r="1203" spans="1:3" x14ac:dyDescent="0.3">
      <c r="A1203">
        <v>1198</v>
      </c>
      <c r="B1203" t="str">
        <f>"00984786"</f>
        <v>00984786</v>
      </c>
      <c r="C1203" t="s">
        <v>5</v>
      </c>
    </row>
    <row r="1204" spans="1:3" x14ac:dyDescent="0.3">
      <c r="A1204">
        <v>1199</v>
      </c>
      <c r="B1204" t="str">
        <f>"00984964"</f>
        <v>00984964</v>
      </c>
      <c r="C1204" t="s">
        <v>5</v>
      </c>
    </row>
    <row r="1205" spans="1:3" x14ac:dyDescent="0.3">
      <c r="A1205">
        <v>1200</v>
      </c>
      <c r="B1205" t="str">
        <f>"00985899"</f>
        <v>00985899</v>
      </c>
      <c r="C1205" t="s">
        <v>5</v>
      </c>
    </row>
    <row r="1206" spans="1:3" x14ac:dyDescent="0.3">
      <c r="A1206">
        <v>1201</v>
      </c>
      <c r="B1206" t="str">
        <f>"00975964"</f>
        <v>00975964</v>
      </c>
      <c r="C1206" t="s">
        <v>7</v>
      </c>
    </row>
    <row r="1207" spans="1:3" x14ac:dyDescent="0.3">
      <c r="A1207">
        <v>1202</v>
      </c>
      <c r="B1207" t="str">
        <f>"00986151"</f>
        <v>00986151</v>
      </c>
      <c r="C1207" t="s">
        <v>5</v>
      </c>
    </row>
    <row r="1208" spans="1:3" x14ac:dyDescent="0.3">
      <c r="A1208">
        <v>1203</v>
      </c>
      <c r="B1208" t="str">
        <f>"00977920"</f>
        <v>00977920</v>
      </c>
      <c r="C1208" t="s">
        <v>10</v>
      </c>
    </row>
    <row r="1209" spans="1:3" x14ac:dyDescent="0.3">
      <c r="A1209">
        <v>1204</v>
      </c>
      <c r="B1209" t="str">
        <f>"00928869"</f>
        <v>00928869</v>
      </c>
      <c r="C1209" t="s">
        <v>5</v>
      </c>
    </row>
    <row r="1210" spans="1:3" x14ac:dyDescent="0.3">
      <c r="A1210">
        <v>1205</v>
      </c>
      <c r="B1210" t="str">
        <f>"201507002627"</f>
        <v>201507002627</v>
      </c>
      <c r="C1210" t="str">
        <f>"003"</f>
        <v>003</v>
      </c>
    </row>
    <row r="1211" spans="1:3" x14ac:dyDescent="0.3">
      <c r="A1211">
        <v>1206</v>
      </c>
      <c r="B1211" t="str">
        <f>"00843805"</f>
        <v>00843805</v>
      </c>
      <c r="C1211" t="s">
        <v>5</v>
      </c>
    </row>
    <row r="1212" spans="1:3" x14ac:dyDescent="0.3">
      <c r="A1212">
        <v>1207</v>
      </c>
      <c r="B1212" t="str">
        <f>"00760255"</f>
        <v>00760255</v>
      </c>
      <c r="C1212" t="str">
        <f>"003"</f>
        <v>003</v>
      </c>
    </row>
    <row r="1213" spans="1:3" x14ac:dyDescent="0.3">
      <c r="A1213">
        <v>1208</v>
      </c>
      <c r="B1213" t="str">
        <f>"00897501"</f>
        <v>00897501</v>
      </c>
      <c r="C1213" t="s">
        <v>10</v>
      </c>
    </row>
    <row r="1214" spans="1:3" x14ac:dyDescent="0.3">
      <c r="A1214">
        <v>1209</v>
      </c>
      <c r="B1214" t="str">
        <f>"00167725"</f>
        <v>00167725</v>
      </c>
      <c r="C1214" t="str">
        <f>"004"</f>
        <v>004</v>
      </c>
    </row>
    <row r="1215" spans="1:3" x14ac:dyDescent="0.3">
      <c r="A1215">
        <v>1210</v>
      </c>
      <c r="B1215" t="str">
        <f>"00439675"</f>
        <v>00439675</v>
      </c>
      <c r="C1215" t="str">
        <f>"001"</f>
        <v>001</v>
      </c>
    </row>
    <row r="1216" spans="1:3" x14ac:dyDescent="0.3">
      <c r="A1216">
        <v>1211</v>
      </c>
      <c r="B1216" t="str">
        <f>"00604479"</f>
        <v>00604479</v>
      </c>
      <c r="C1216" t="s">
        <v>6</v>
      </c>
    </row>
    <row r="1217" spans="1:3" x14ac:dyDescent="0.3">
      <c r="A1217">
        <v>1212</v>
      </c>
      <c r="B1217" t="str">
        <f>"00621929"</f>
        <v>00621929</v>
      </c>
      <c r="C1217" t="s">
        <v>5</v>
      </c>
    </row>
    <row r="1218" spans="1:3" x14ac:dyDescent="0.3">
      <c r="A1218">
        <v>1213</v>
      </c>
      <c r="B1218" t="str">
        <f>"00987096"</f>
        <v>00987096</v>
      </c>
      <c r="C1218" t="str">
        <f>"003"</f>
        <v>003</v>
      </c>
    </row>
    <row r="1219" spans="1:3" x14ac:dyDescent="0.3">
      <c r="A1219">
        <v>1214</v>
      </c>
      <c r="B1219" t="str">
        <f>"00975173"</f>
        <v>00975173</v>
      </c>
      <c r="C1219" t="str">
        <f>"001"</f>
        <v>001</v>
      </c>
    </row>
    <row r="1220" spans="1:3" x14ac:dyDescent="0.3">
      <c r="A1220">
        <v>1215</v>
      </c>
      <c r="B1220" t="str">
        <f>"00975957"</f>
        <v>00975957</v>
      </c>
      <c r="C1220" t="str">
        <f>"003"</f>
        <v>003</v>
      </c>
    </row>
    <row r="1221" spans="1:3" x14ac:dyDescent="0.3">
      <c r="A1221">
        <v>1216</v>
      </c>
      <c r="B1221" t="str">
        <f>"00973427"</f>
        <v>00973427</v>
      </c>
      <c r="C1221" t="str">
        <f>"003"</f>
        <v>003</v>
      </c>
    </row>
    <row r="1222" spans="1:3" x14ac:dyDescent="0.3">
      <c r="A1222">
        <v>1217</v>
      </c>
      <c r="B1222" t="str">
        <f>"00896667"</f>
        <v>00896667</v>
      </c>
      <c r="C1222" t="str">
        <f>"003"</f>
        <v>003</v>
      </c>
    </row>
    <row r="1223" spans="1:3" x14ac:dyDescent="0.3">
      <c r="A1223">
        <v>1218</v>
      </c>
      <c r="B1223" t="str">
        <f>"00974703"</f>
        <v>00974703</v>
      </c>
      <c r="C1223" t="str">
        <f>"003"</f>
        <v>003</v>
      </c>
    </row>
    <row r="1224" spans="1:3" x14ac:dyDescent="0.3">
      <c r="A1224">
        <v>1219</v>
      </c>
      <c r="B1224" t="str">
        <f>"00293179"</f>
        <v>00293179</v>
      </c>
      <c r="C1224" t="s">
        <v>5</v>
      </c>
    </row>
    <row r="1225" spans="1:3" x14ac:dyDescent="0.3">
      <c r="A1225">
        <v>1220</v>
      </c>
      <c r="B1225" t="str">
        <f>"00986293"</f>
        <v>00986293</v>
      </c>
      <c r="C1225" t="s">
        <v>5</v>
      </c>
    </row>
    <row r="1226" spans="1:3" x14ac:dyDescent="0.3">
      <c r="A1226">
        <v>1221</v>
      </c>
      <c r="B1226" t="str">
        <f>"201304005659"</f>
        <v>201304005659</v>
      </c>
      <c r="C1226" t="s">
        <v>5</v>
      </c>
    </row>
    <row r="1227" spans="1:3" x14ac:dyDescent="0.3">
      <c r="A1227">
        <v>1222</v>
      </c>
      <c r="B1227" t="str">
        <f>"00474239"</f>
        <v>00474239</v>
      </c>
      <c r="C1227" t="s">
        <v>5</v>
      </c>
    </row>
    <row r="1228" spans="1:3" x14ac:dyDescent="0.3">
      <c r="A1228">
        <v>1223</v>
      </c>
      <c r="B1228" t="str">
        <f>"00200168"</f>
        <v>00200168</v>
      </c>
      <c r="C1228" t="str">
        <f>"003"</f>
        <v>003</v>
      </c>
    </row>
    <row r="1229" spans="1:3" x14ac:dyDescent="0.3">
      <c r="A1229">
        <v>1224</v>
      </c>
      <c r="B1229" t="str">
        <f>"00984557"</f>
        <v>00984557</v>
      </c>
      <c r="C1229" t="str">
        <f>"003"</f>
        <v>003</v>
      </c>
    </row>
    <row r="1230" spans="1:3" x14ac:dyDescent="0.3">
      <c r="A1230">
        <v>1225</v>
      </c>
      <c r="B1230" t="str">
        <f>"00857263"</f>
        <v>00857263</v>
      </c>
      <c r="C1230" t="str">
        <f>"004"</f>
        <v>004</v>
      </c>
    </row>
    <row r="1231" spans="1:3" x14ac:dyDescent="0.3">
      <c r="A1231">
        <v>1226</v>
      </c>
      <c r="B1231" t="str">
        <f>"00969604"</f>
        <v>00969604</v>
      </c>
      <c r="C1231" t="str">
        <f>"003"</f>
        <v>003</v>
      </c>
    </row>
    <row r="1232" spans="1:3" x14ac:dyDescent="0.3">
      <c r="A1232">
        <v>1227</v>
      </c>
      <c r="B1232" t="str">
        <f>"00361049"</f>
        <v>00361049</v>
      </c>
      <c r="C1232" t="s">
        <v>7</v>
      </c>
    </row>
    <row r="1233" spans="1:3" x14ac:dyDescent="0.3">
      <c r="A1233">
        <v>1228</v>
      </c>
      <c r="B1233" t="str">
        <f>"00538185"</f>
        <v>00538185</v>
      </c>
      <c r="C1233" t="s">
        <v>5</v>
      </c>
    </row>
    <row r="1234" spans="1:3" x14ac:dyDescent="0.3">
      <c r="A1234">
        <v>1229</v>
      </c>
      <c r="B1234" t="str">
        <f>"00559024"</f>
        <v>00559024</v>
      </c>
      <c r="C1234" t="s">
        <v>5</v>
      </c>
    </row>
    <row r="1235" spans="1:3" x14ac:dyDescent="0.3">
      <c r="A1235">
        <v>1230</v>
      </c>
      <c r="B1235" t="str">
        <f>"00985336"</f>
        <v>00985336</v>
      </c>
      <c r="C1235" t="s">
        <v>5</v>
      </c>
    </row>
    <row r="1236" spans="1:3" x14ac:dyDescent="0.3">
      <c r="A1236">
        <v>1231</v>
      </c>
      <c r="B1236" t="str">
        <f>"00834056"</f>
        <v>00834056</v>
      </c>
      <c r="C1236" t="s">
        <v>5</v>
      </c>
    </row>
    <row r="1237" spans="1:3" x14ac:dyDescent="0.3">
      <c r="A1237">
        <v>1232</v>
      </c>
      <c r="B1237" t="str">
        <f>"00985971"</f>
        <v>00985971</v>
      </c>
      <c r="C1237" t="str">
        <f>"003"</f>
        <v>003</v>
      </c>
    </row>
    <row r="1238" spans="1:3" x14ac:dyDescent="0.3">
      <c r="A1238">
        <v>1233</v>
      </c>
      <c r="B1238" t="str">
        <f>"00986879"</f>
        <v>00986879</v>
      </c>
      <c r="C1238" t="s">
        <v>5</v>
      </c>
    </row>
    <row r="1239" spans="1:3" x14ac:dyDescent="0.3">
      <c r="A1239">
        <v>1234</v>
      </c>
      <c r="B1239" t="str">
        <f>"00569913"</f>
        <v>00569913</v>
      </c>
      <c r="C1239" t="s">
        <v>5</v>
      </c>
    </row>
    <row r="1240" spans="1:3" x14ac:dyDescent="0.3">
      <c r="A1240">
        <v>1235</v>
      </c>
      <c r="B1240" t="str">
        <f>"00981896"</f>
        <v>00981896</v>
      </c>
      <c r="C1240" t="s">
        <v>5</v>
      </c>
    </row>
    <row r="1241" spans="1:3" x14ac:dyDescent="0.3">
      <c r="A1241">
        <v>1236</v>
      </c>
      <c r="B1241" t="str">
        <f>"00982249"</f>
        <v>00982249</v>
      </c>
      <c r="C1241" t="s">
        <v>5</v>
      </c>
    </row>
    <row r="1242" spans="1:3" x14ac:dyDescent="0.3">
      <c r="A1242">
        <v>1237</v>
      </c>
      <c r="B1242" t="str">
        <f>"00793422"</f>
        <v>00793422</v>
      </c>
      <c r="C1242" t="str">
        <f>"003"</f>
        <v>003</v>
      </c>
    </row>
    <row r="1243" spans="1:3" x14ac:dyDescent="0.3">
      <c r="A1243">
        <v>1238</v>
      </c>
      <c r="B1243" t="str">
        <f>"00982818"</f>
        <v>00982818</v>
      </c>
      <c r="C1243" t="str">
        <f>"003"</f>
        <v>003</v>
      </c>
    </row>
    <row r="1244" spans="1:3" x14ac:dyDescent="0.3">
      <c r="A1244">
        <v>1239</v>
      </c>
      <c r="B1244" t="str">
        <f>"00469976"</f>
        <v>00469976</v>
      </c>
      <c r="C1244" t="s">
        <v>5</v>
      </c>
    </row>
    <row r="1245" spans="1:3" x14ac:dyDescent="0.3">
      <c r="A1245">
        <v>1240</v>
      </c>
      <c r="B1245" t="str">
        <f>"00985065"</f>
        <v>00985065</v>
      </c>
      <c r="C1245" t="str">
        <f>"003"</f>
        <v>003</v>
      </c>
    </row>
    <row r="1246" spans="1:3" x14ac:dyDescent="0.3">
      <c r="A1246">
        <v>1241</v>
      </c>
      <c r="B1246" t="str">
        <f>"00985792"</f>
        <v>00985792</v>
      </c>
      <c r="C1246" t="str">
        <f>"003"</f>
        <v>003</v>
      </c>
    </row>
    <row r="1247" spans="1:3" x14ac:dyDescent="0.3">
      <c r="A1247">
        <v>1242</v>
      </c>
      <c r="B1247" t="str">
        <f>"201601001193"</f>
        <v>201601001193</v>
      </c>
      <c r="C1247" t="s">
        <v>5</v>
      </c>
    </row>
    <row r="1248" spans="1:3" x14ac:dyDescent="0.3">
      <c r="A1248">
        <v>1243</v>
      </c>
      <c r="B1248" t="str">
        <f>"00890092"</f>
        <v>00890092</v>
      </c>
      <c r="C1248" t="s">
        <v>6</v>
      </c>
    </row>
    <row r="1249" spans="1:3" x14ac:dyDescent="0.3">
      <c r="A1249">
        <v>1244</v>
      </c>
      <c r="B1249" t="str">
        <f>"00986361"</f>
        <v>00986361</v>
      </c>
      <c r="C1249" t="s">
        <v>5</v>
      </c>
    </row>
    <row r="1250" spans="1:3" x14ac:dyDescent="0.3">
      <c r="A1250">
        <v>1245</v>
      </c>
      <c r="B1250" t="str">
        <f>"00155190"</f>
        <v>00155190</v>
      </c>
      <c r="C1250" t="s">
        <v>5</v>
      </c>
    </row>
    <row r="1251" spans="1:3" x14ac:dyDescent="0.3">
      <c r="A1251">
        <v>1246</v>
      </c>
      <c r="B1251" t="str">
        <f>"00119540"</f>
        <v>00119540</v>
      </c>
      <c r="C1251" t="s">
        <v>5</v>
      </c>
    </row>
    <row r="1252" spans="1:3" x14ac:dyDescent="0.3">
      <c r="A1252">
        <v>1247</v>
      </c>
      <c r="B1252" t="str">
        <f>"00675978"</f>
        <v>00675978</v>
      </c>
      <c r="C1252" t="s">
        <v>5</v>
      </c>
    </row>
    <row r="1253" spans="1:3" x14ac:dyDescent="0.3">
      <c r="A1253">
        <v>1248</v>
      </c>
      <c r="B1253" t="str">
        <f>"00880596"</f>
        <v>00880596</v>
      </c>
      <c r="C1253" t="s">
        <v>5</v>
      </c>
    </row>
    <row r="1254" spans="1:3" x14ac:dyDescent="0.3">
      <c r="A1254">
        <v>1249</v>
      </c>
      <c r="B1254" t="str">
        <f>"00476493"</f>
        <v>00476493</v>
      </c>
      <c r="C1254" t="s">
        <v>7</v>
      </c>
    </row>
    <row r="1255" spans="1:3" x14ac:dyDescent="0.3">
      <c r="A1255">
        <v>1250</v>
      </c>
      <c r="B1255" t="str">
        <f>"00761167"</f>
        <v>00761167</v>
      </c>
      <c r="C1255" t="s">
        <v>5</v>
      </c>
    </row>
    <row r="1256" spans="1:3" x14ac:dyDescent="0.3">
      <c r="A1256">
        <v>1251</v>
      </c>
      <c r="B1256" t="str">
        <f>"00792576"</f>
        <v>00792576</v>
      </c>
      <c r="C1256" t="s">
        <v>5</v>
      </c>
    </row>
    <row r="1257" spans="1:3" x14ac:dyDescent="0.3">
      <c r="A1257">
        <v>1252</v>
      </c>
      <c r="B1257" t="str">
        <f>"00448854"</f>
        <v>00448854</v>
      </c>
      <c r="C1257" t="str">
        <f>"003"</f>
        <v>003</v>
      </c>
    </row>
    <row r="1258" spans="1:3" x14ac:dyDescent="0.3">
      <c r="A1258">
        <v>1253</v>
      </c>
      <c r="B1258" t="str">
        <f>"00985334"</f>
        <v>00985334</v>
      </c>
      <c r="C1258" t="s">
        <v>5</v>
      </c>
    </row>
    <row r="1259" spans="1:3" x14ac:dyDescent="0.3">
      <c r="A1259">
        <v>1254</v>
      </c>
      <c r="B1259" t="str">
        <f>"00982320"</f>
        <v>00982320</v>
      </c>
      <c r="C1259" t="s">
        <v>5</v>
      </c>
    </row>
    <row r="1260" spans="1:3" x14ac:dyDescent="0.3">
      <c r="A1260">
        <v>1255</v>
      </c>
      <c r="B1260" t="str">
        <f>"00374051"</f>
        <v>00374051</v>
      </c>
      <c r="C1260" t="s">
        <v>5</v>
      </c>
    </row>
    <row r="1261" spans="1:3" x14ac:dyDescent="0.3">
      <c r="A1261">
        <v>1256</v>
      </c>
      <c r="B1261" t="str">
        <f>"00276666"</f>
        <v>00276666</v>
      </c>
      <c r="C1261" t="s">
        <v>7</v>
      </c>
    </row>
    <row r="1262" spans="1:3" x14ac:dyDescent="0.3">
      <c r="A1262">
        <v>1257</v>
      </c>
      <c r="B1262" t="str">
        <f>"00986544"</f>
        <v>00986544</v>
      </c>
      <c r="C1262" t="s">
        <v>5</v>
      </c>
    </row>
    <row r="1263" spans="1:3" x14ac:dyDescent="0.3">
      <c r="A1263">
        <v>1258</v>
      </c>
      <c r="B1263" t="str">
        <f>"00447849"</f>
        <v>00447849</v>
      </c>
      <c r="C1263" t="s">
        <v>6</v>
      </c>
    </row>
    <row r="1264" spans="1:3" x14ac:dyDescent="0.3">
      <c r="A1264">
        <v>1259</v>
      </c>
      <c r="B1264" t="str">
        <f>"00817979"</f>
        <v>00817979</v>
      </c>
      <c r="C1264" t="s">
        <v>7</v>
      </c>
    </row>
    <row r="1265" spans="1:3" x14ac:dyDescent="0.3">
      <c r="A1265">
        <v>1260</v>
      </c>
      <c r="B1265" t="str">
        <f>"00163539"</f>
        <v>00163539</v>
      </c>
      <c r="C1265" t="s">
        <v>11</v>
      </c>
    </row>
    <row r="1266" spans="1:3" x14ac:dyDescent="0.3">
      <c r="A1266">
        <v>1261</v>
      </c>
      <c r="B1266" t="str">
        <f>"00985205"</f>
        <v>00985205</v>
      </c>
      <c r="C1266" t="s">
        <v>5</v>
      </c>
    </row>
    <row r="1267" spans="1:3" x14ac:dyDescent="0.3">
      <c r="A1267">
        <v>1262</v>
      </c>
      <c r="B1267" t="str">
        <f>"00546321"</f>
        <v>00546321</v>
      </c>
      <c r="C1267" t="str">
        <f>"003"</f>
        <v>003</v>
      </c>
    </row>
    <row r="1268" spans="1:3" x14ac:dyDescent="0.3">
      <c r="A1268">
        <v>1263</v>
      </c>
      <c r="B1268" t="str">
        <f>"00981858"</f>
        <v>00981858</v>
      </c>
      <c r="C1268" t="s">
        <v>5</v>
      </c>
    </row>
    <row r="1269" spans="1:3" x14ac:dyDescent="0.3">
      <c r="A1269">
        <v>1264</v>
      </c>
      <c r="B1269" t="str">
        <f>"00983689"</f>
        <v>00983689</v>
      </c>
      <c r="C1269" t="str">
        <f>"003"</f>
        <v>003</v>
      </c>
    </row>
    <row r="1270" spans="1:3" x14ac:dyDescent="0.3">
      <c r="A1270">
        <v>1265</v>
      </c>
      <c r="B1270" t="str">
        <f>"00548081"</f>
        <v>00548081</v>
      </c>
      <c r="C1270" t="s">
        <v>6</v>
      </c>
    </row>
    <row r="1271" spans="1:3" x14ac:dyDescent="0.3">
      <c r="A1271">
        <v>1266</v>
      </c>
      <c r="B1271" t="str">
        <f>"00985285"</f>
        <v>00985285</v>
      </c>
      <c r="C1271" t="s">
        <v>5</v>
      </c>
    </row>
    <row r="1272" spans="1:3" x14ac:dyDescent="0.3">
      <c r="A1272">
        <v>1267</v>
      </c>
      <c r="B1272" t="str">
        <f>"201402005055"</f>
        <v>201402005055</v>
      </c>
      <c r="C1272" t="s">
        <v>5</v>
      </c>
    </row>
    <row r="1273" spans="1:3" x14ac:dyDescent="0.3">
      <c r="A1273">
        <v>1268</v>
      </c>
      <c r="B1273" t="str">
        <f>"00823491"</f>
        <v>00823491</v>
      </c>
      <c r="C1273" t="s">
        <v>24</v>
      </c>
    </row>
    <row r="1274" spans="1:3" x14ac:dyDescent="0.3">
      <c r="A1274">
        <v>1269</v>
      </c>
      <c r="B1274" t="str">
        <f>"00986614"</f>
        <v>00986614</v>
      </c>
      <c r="C1274" t="str">
        <f>"003"</f>
        <v>003</v>
      </c>
    </row>
    <row r="1275" spans="1:3" x14ac:dyDescent="0.3">
      <c r="A1275">
        <v>1270</v>
      </c>
      <c r="B1275" t="str">
        <f>"00984608"</f>
        <v>00984608</v>
      </c>
      <c r="C1275" t="s">
        <v>7</v>
      </c>
    </row>
    <row r="1276" spans="1:3" x14ac:dyDescent="0.3">
      <c r="A1276">
        <v>1271</v>
      </c>
      <c r="B1276" t="str">
        <f>"00161291"</f>
        <v>00161291</v>
      </c>
      <c r="C1276" t="str">
        <f>"003"</f>
        <v>003</v>
      </c>
    </row>
    <row r="1277" spans="1:3" x14ac:dyDescent="0.3">
      <c r="A1277">
        <v>1272</v>
      </c>
      <c r="B1277" t="str">
        <f>"00985712"</f>
        <v>00985712</v>
      </c>
      <c r="C1277" t="str">
        <f>"003"</f>
        <v>003</v>
      </c>
    </row>
    <row r="1278" spans="1:3" x14ac:dyDescent="0.3">
      <c r="A1278">
        <v>1273</v>
      </c>
      <c r="B1278" t="str">
        <f>"00768860"</f>
        <v>00768860</v>
      </c>
      <c r="C1278" t="s">
        <v>6</v>
      </c>
    </row>
    <row r="1279" spans="1:3" x14ac:dyDescent="0.3">
      <c r="A1279">
        <v>1274</v>
      </c>
      <c r="B1279" t="str">
        <f>"00121171"</f>
        <v>00121171</v>
      </c>
      <c r="C1279" t="str">
        <f>"004"</f>
        <v>004</v>
      </c>
    </row>
    <row r="1280" spans="1:3" x14ac:dyDescent="0.3">
      <c r="A1280">
        <v>1275</v>
      </c>
      <c r="B1280" t="str">
        <f>"00982501"</f>
        <v>00982501</v>
      </c>
      <c r="C1280" t="str">
        <f>"003"</f>
        <v>003</v>
      </c>
    </row>
    <row r="1281" spans="1:3" x14ac:dyDescent="0.3">
      <c r="A1281">
        <v>1276</v>
      </c>
      <c r="B1281" t="str">
        <f>"00983500"</f>
        <v>00983500</v>
      </c>
      <c r="C1281" t="s">
        <v>5</v>
      </c>
    </row>
    <row r="1282" spans="1:3" x14ac:dyDescent="0.3">
      <c r="A1282">
        <v>1277</v>
      </c>
      <c r="B1282" t="str">
        <f>"00983680"</f>
        <v>00983680</v>
      </c>
      <c r="C1282" t="str">
        <f>"003"</f>
        <v>003</v>
      </c>
    </row>
    <row r="1283" spans="1:3" x14ac:dyDescent="0.3">
      <c r="A1283">
        <v>1278</v>
      </c>
      <c r="B1283" t="str">
        <f>"201406000572"</f>
        <v>201406000572</v>
      </c>
      <c r="C1283" t="s">
        <v>10</v>
      </c>
    </row>
    <row r="1284" spans="1:3" x14ac:dyDescent="0.3">
      <c r="A1284">
        <v>1279</v>
      </c>
      <c r="B1284" t="str">
        <f>"00983870"</f>
        <v>00983870</v>
      </c>
      <c r="C1284" t="str">
        <f>"003"</f>
        <v>003</v>
      </c>
    </row>
    <row r="1285" spans="1:3" x14ac:dyDescent="0.3">
      <c r="A1285">
        <v>1280</v>
      </c>
      <c r="B1285" t="str">
        <f>"00984636"</f>
        <v>00984636</v>
      </c>
      <c r="C1285" t="s">
        <v>5</v>
      </c>
    </row>
    <row r="1286" spans="1:3" x14ac:dyDescent="0.3">
      <c r="A1286">
        <v>1281</v>
      </c>
      <c r="B1286" t="str">
        <f>"00269090"</f>
        <v>00269090</v>
      </c>
      <c r="C1286" t="s">
        <v>7</v>
      </c>
    </row>
    <row r="1287" spans="1:3" x14ac:dyDescent="0.3">
      <c r="A1287">
        <v>1282</v>
      </c>
      <c r="B1287" t="str">
        <f>"00549881"</f>
        <v>00549881</v>
      </c>
      <c r="C1287" t="s">
        <v>18</v>
      </c>
    </row>
    <row r="1288" spans="1:3" x14ac:dyDescent="0.3">
      <c r="A1288">
        <v>1283</v>
      </c>
      <c r="B1288" t="str">
        <f>"00987142"</f>
        <v>00987142</v>
      </c>
      <c r="C1288" t="s">
        <v>5</v>
      </c>
    </row>
    <row r="1289" spans="1:3" x14ac:dyDescent="0.3">
      <c r="A1289">
        <v>1284</v>
      </c>
      <c r="B1289" t="str">
        <f>"00930774"</f>
        <v>00930774</v>
      </c>
      <c r="C1289" t="str">
        <f>"003"</f>
        <v>003</v>
      </c>
    </row>
    <row r="1290" spans="1:3" x14ac:dyDescent="0.3">
      <c r="A1290">
        <v>1285</v>
      </c>
      <c r="B1290" t="str">
        <f>"00974018"</f>
        <v>00974018</v>
      </c>
      <c r="C1290" t="s">
        <v>5</v>
      </c>
    </row>
    <row r="1291" spans="1:3" x14ac:dyDescent="0.3">
      <c r="A1291">
        <v>1286</v>
      </c>
      <c r="B1291" t="str">
        <f>"00979600"</f>
        <v>00979600</v>
      </c>
      <c r="C1291" t="s">
        <v>5</v>
      </c>
    </row>
    <row r="1292" spans="1:3" x14ac:dyDescent="0.3">
      <c r="A1292">
        <v>1287</v>
      </c>
      <c r="B1292" t="str">
        <f>"00979296"</f>
        <v>00979296</v>
      </c>
      <c r="C1292" t="str">
        <f>"003"</f>
        <v>003</v>
      </c>
    </row>
    <row r="1293" spans="1:3" x14ac:dyDescent="0.3">
      <c r="A1293">
        <v>1288</v>
      </c>
      <c r="B1293" t="str">
        <f>"00970343"</f>
        <v>00970343</v>
      </c>
      <c r="C1293" t="str">
        <f>"003"</f>
        <v>003</v>
      </c>
    </row>
    <row r="1294" spans="1:3" x14ac:dyDescent="0.3">
      <c r="A1294">
        <v>1289</v>
      </c>
      <c r="B1294" t="str">
        <f>"00984202"</f>
        <v>00984202</v>
      </c>
      <c r="C1294" t="s">
        <v>5</v>
      </c>
    </row>
    <row r="1295" spans="1:3" x14ac:dyDescent="0.3">
      <c r="A1295">
        <v>1290</v>
      </c>
      <c r="B1295" t="str">
        <f>"00328974"</f>
        <v>00328974</v>
      </c>
      <c r="C1295" t="s">
        <v>5</v>
      </c>
    </row>
    <row r="1296" spans="1:3" x14ac:dyDescent="0.3">
      <c r="A1296">
        <v>1291</v>
      </c>
      <c r="B1296" t="str">
        <f>"00986296"</f>
        <v>00986296</v>
      </c>
      <c r="C1296" t="s">
        <v>5</v>
      </c>
    </row>
    <row r="1297" spans="1:3" x14ac:dyDescent="0.3">
      <c r="A1297">
        <v>1292</v>
      </c>
      <c r="B1297" t="str">
        <f>"00986753"</f>
        <v>00986753</v>
      </c>
      <c r="C1297" t="s">
        <v>5</v>
      </c>
    </row>
    <row r="1298" spans="1:3" x14ac:dyDescent="0.3">
      <c r="A1298">
        <v>1293</v>
      </c>
      <c r="B1298" t="str">
        <f>"00985504"</f>
        <v>00985504</v>
      </c>
      <c r="C1298" t="s">
        <v>5</v>
      </c>
    </row>
    <row r="1299" spans="1:3" x14ac:dyDescent="0.3">
      <c r="A1299">
        <v>1294</v>
      </c>
      <c r="B1299" t="str">
        <f>"00980148"</f>
        <v>00980148</v>
      </c>
      <c r="C1299" t="str">
        <f>"003"</f>
        <v>003</v>
      </c>
    </row>
    <row r="1300" spans="1:3" x14ac:dyDescent="0.3">
      <c r="A1300">
        <v>1295</v>
      </c>
      <c r="B1300" t="str">
        <f>"00196650"</f>
        <v>00196650</v>
      </c>
      <c r="C1300" t="s">
        <v>5</v>
      </c>
    </row>
    <row r="1301" spans="1:3" x14ac:dyDescent="0.3">
      <c r="A1301">
        <v>1296</v>
      </c>
      <c r="B1301" t="str">
        <f>"00824338"</f>
        <v>00824338</v>
      </c>
      <c r="C1301" t="str">
        <f>"001"</f>
        <v>001</v>
      </c>
    </row>
    <row r="1302" spans="1:3" x14ac:dyDescent="0.3">
      <c r="A1302">
        <v>1297</v>
      </c>
      <c r="B1302" t="str">
        <f>"00900886"</f>
        <v>00900886</v>
      </c>
      <c r="C1302" t="str">
        <f>"004"</f>
        <v>004</v>
      </c>
    </row>
    <row r="1303" spans="1:3" x14ac:dyDescent="0.3">
      <c r="A1303">
        <v>1298</v>
      </c>
      <c r="B1303" t="str">
        <f>"00672781"</f>
        <v>00672781</v>
      </c>
      <c r="C1303" t="str">
        <f>"003"</f>
        <v>003</v>
      </c>
    </row>
    <row r="1304" spans="1:3" x14ac:dyDescent="0.3">
      <c r="A1304">
        <v>1299</v>
      </c>
      <c r="B1304" t="str">
        <f>"00818737"</f>
        <v>00818737</v>
      </c>
      <c r="C1304" t="str">
        <f>"003"</f>
        <v>003</v>
      </c>
    </row>
    <row r="1305" spans="1:3" x14ac:dyDescent="0.3">
      <c r="A1305">
        <v>1300</v>
      </c>
      <c r="B1305" t="str">
        <f>"00979868"</f>
        <v>00979868</v>
      </c>
      <c r="C1305" t="str">
        <f>"003"</f>
        <v>003</v>
      </c>
    </row>
    <row r="1306" spans="1:3" x14ac:dyDescent="0.3">
      <c r="A1306">
        <v>1301</v>
      </c>
      <c r="B1306" t="str">
        <f>"00982635"</f>
        <v>00982635</v>
      </c>
      <c r="C1306" t="str">
        <f>"003"</f>
        <v>003</v>
      </c>
    </row>
    <row r="1307" spans="1:3" x14ac:dyDescent="0.3">
      <c r="A1307">
        <v>1302</v>
      </c>
      <c r="B1307" t="str">
        <f>"00813840"</f>
        <v>00813840</v>
      </c>
      <c r="C1307" t="s">
        <v>6</v>
      </c>
    </row>
    <row r="1308" spans="1:3" x14ac:dyDescent="0.3">
      <c r="A1308">
        <v>1303</v>
      </c>
      <c r="B1308" t="str">
        <f>"00600811"</f>
        <v>00600811</v>
      </c>
      <c r="C1308" t="s">
        <v>5</v>
      </c>
    </row>
    <row r="1309" spans="1:3" x14ac:dyDescent="0.3">
      <c r="A1309">
        <v>1304</v>
      </c>
      <c r="B1309" t="str">
        <f>"00983002"</f>
        <v>00983002</v>
      </c>
      <c r="C1309" t="str">
        <f>"003"</f>
        <v>003</v>
      </c>
    </row>
    <row r="1310" spans="1:3" x14ac:dyDescent="0.3">
      <c r="A1310">
        <v>1305</v>
      </c>
      <c r="B1310" t="str">
        <f>"00985821"</f>
        <v>00985821</v>
      </c>
      <c r="C1310" t="s">
        <v>5</v>
      </c>
    </row>
    <row r="1311" spans="1:3" x14ac:dyDescent="0.3">
      <c r="A1311">
        <v>1306</v>
      </c>
      <c r="B1311" t="str">
        <f>"00504026"</f>
        <v>00504026</v>
      </c>
      <c r="C1311" t="s">
        <v>9</v>
      </c>
    </row>
    <row r="1312" spans="1:3" x14ac:dyDescent="0.3">
      <c r="A1312">
        <v>1307</v>
      </c>
      <c r="B1312" t="str">
        <f>"00985185"</f>
        <v>00985185</v>
      </c>
      <c r="C1312" t="str">
        <f>"003"</f>
        <v>003</v>
      </c>
    </row>
    <row r="1313" spans="1:3" x14ac:dyDescent="0.3">
      <c r="A1313">
        <v>1308</v>
      </c>
      <c r="B1313" t="str">
        <f>"00775044"</f>
        <v>00775044</v>
      </c>
      <c r="C1313" t="str">
        <f>"003"</f>
        <v>003</v>
      </c>
    </row>
    <row r="1314" spans="1:3" x14ac:dyDescent="0.3">
      <c r="A1314">
        <v>1309</v>
      </c>
      <c r="B1314" t="str">
        <f>"00981900"</f>
        <v>00981900</v>
      </c>
      <c r="C1314" t="s">
        <v>5</v>
      </c>
    </row>
    <row r="1315" spans="1:3" x14ac:dyDescent="0.3">
      <c r="A1315">
        <v>1310</v>
      </c>
      <c r="B1315" t="str">
        <f>"00969890"</f>
        <v>00969890</v>
      </c>
      <c r="C1315" t="str">
        <f>"003"</f>
        <v>003</v>
      </c>
    </row>
    <row r="1316" spans="1:3" x14ac:dyDescent="0.3">
      <c r="A1316">
        <v>1311</v>
      </c>
      <c r="B1316" t="str">
        <f>"00443461"</f>
        <v>00443461</v>
      </c>
      <c r="C1316" t="str">
        <f>"003"</f>
        <v>003</v>
      </c>
    </row>
    <row r="1317" spans="1:3" x14ac:dyDescent="0.3">
      <c r="A1317">
        <v>1312</v>
      </c>
      <c r="B1317" t="str">
        <f>"00032791"</f>
        <v>00032791</v>
      </c>
      <c r="C1317" t="s">
        <v>5</v>
      </c>
    </row>
    <row r="1318" spans="1:3" x14ac:dyDescent="0.3">
      <c r="A1318">
        <v>1313</v>
      </c>
      <c r="B1318" t="str">
        <f>"00203037"</f>
        <v>00203037</v>
      </c>
      <c r="C1318" t="s">
        <v>10</v>
      </c>
    </row>
    <row r="1319" spans="1:3" x14ac:dyDescent="0.3">
      <c r="A1319">
        <v>1314</v>
      </c>
      <c r="B1319" t="str">
        <f>"00969891"</f>
        <v>00969891</v>
      </c>
      <c r="C1319" t="s">
        <v>5</v>
      </c>
    </row>
    <row r="1320" spans="1:3" x14ac:dyDescent="0.3">
      <c r="A1320">
        <v>1315</v>
      </c>
      <c r="B1320" t="str">
        <f>"00985169"</f>
        <v>00985169</v>
      </c>
      <c r="C1320" t="s">
        <v>5</v>
      </c>
    </row>
    <row r="1321" spans="1:3" x14ac:dyDescent="0.3">
      <c r="A1321">
        <v>1316</v>
      </c>
      <c r="B1321" t="str">
        <f>"00536954"</f>
        <v>00536954</v>
      </c>
      <c r="C1321" t="str">
        <f>"003"</f>
        <v>003</v>
      </c>
    </row>
    <row r="1322" spans="1:3" x14ac:dyDescent="0.3">
      <c r="A1322">
        <v>1317</v>
      </c>
      <c r="B1322" t="str">
        <f>"00978672"</f>
        <v>00978672</v>
      </c>
      <c r="C1322" t="str">
        <f>"004"</f>
        <v>004</v>
      </c>
    </row>
    <row r="1323" spans="1:3" x14ac:dyDescent="0.3">
      <c r="A1323">
        <v>1318</v>
      </c>
      <c r="B1323" t="str">
        <f>"00697548"</f>
        <v>00697548</v>
      </c>
      <c r="C1323" t="s">
        <v>5</v>
      </c>
    </row>
    <row r="1324" spans="1:3" x14ac:dyDescent="0.3">
      <c r="A1324">
        <v>1319</v>
      </c>
      <c r="B1324" t="str">
        <f>"00472604"</f>
        <v>00472604</v>
      </c>
      <c r="C1324" t="s">
        <v>5</v>
      </c>
    </row>
    <row r="1325" spans="1:3" x14ac:dyDescent="0.3">
      <c r="A1325">
        <v>1320</v>
      </c>
      <c r="B1325" t="str">
        <f>"00926317"</f>
        <v>00926317</v>
      </c>
      <c r="C1325" t="s">
        <v>5</v>
      </c>
    </row>
    <row r="1326" spans="1:3" x14ac:dyDescent="0.3">
      <c r="A1326">
        <v>1321</v>
      </c>
      <c r="B1326" t="str">
        <f>"00980180"</f>
        <v>00980180</v>
      </c>
      <c r="C1326" t="s">
        <v>5</v>
      </c>
    </row>
    <row r="1327" spans="1:3" x14ac:dyDescent="0.3">
      <c r="A1327">
        <v>1322</v>
      </c>
      <c r="B1327" t="str">
        <f>"00983083"</f>
        <v>00983083</v>
      </c>
      <c r="C1327" t="str">
        <f>"003"</f>
        <v>003</v>
      </c>
    </row>
    <row r="1328" spans="1:3" x14ac:dyDescent="0.3">
      <c r="A1328">
        <v>1323</v>
      </c>
      <c r="B1328" t="str">
        <f>"00985309"</f>
        <v>00985309</v>
      </c>
      <c r="C1328" t="s">
        <v>7</v>
      </c>
    </row>
    <row r="1329" spans="1:3" x14ac:dyDescent="0.3">
      <c r="A1329">
        <v>1324</v>
      </c>
      <c r="B1329" t="str">
        <f>"00986465"</f>
        <v>00986465</v>
      </c>
      <c r="C1329" t="str">
        <f>"003"</f>
        <v>003</v>
      </c>
    </row>
    <row r="1330" spans="1:3" x14ac:dyDescent="0.3">
      <c r="A1330">
        <v>1325</v>
      </c>
      <c r="B1330" t="str">
        <f>"00837425"</f>
        <v>00837425</v>
      </c>
      <c r="C1330" t="s">
        <v>5</v>
      </c>
    </row>
    <row r="1331" spans="1:3" x14ac:dyDescent="0.3">
      <c r="A1331">
        <v>1326</v>
      </c>
      <c r="B1331" t="str">
        <f>"00487956"</f>
        <v>00487956</v>
      </c>
      <c r="C1331" t="s">
        <v>5</v>
      </c>
    </row>
    <row r="1332" spans="1:3" x14ac:dyDescent="0.3">
      <c r="A1332">
        <v>1327</v>
      </c>
      <c r="B1332" t="str">
        <f>"00978859"</f>
        <v>00978859</v>
      </c>
      <c r="C1332" t="s">
        <v>10</v>
      </c>
    </row>
    <row r="1333" spans="1:3" x14ac:dyDescent="0.3">
      <c r="A1333">
        <v>1328</v>
      </c>
      <c r="B1333" t="str">
        <f>"00540407"</f>
        <v>00540407</v>
      </c>
      <c r="C1333" t="s">
        <v>5</v>
      </c>
    </row>
    <row r="1334" spans="1:3" x14ac:dyDescent="0.3">
      <c r="A1334">
        <v>1329</v>
      </c>
      <c r="B1334" t="str">
        <f>"00984430"</f>
        <v>00984430</v>
      </c>
      <c r="C1334" t="s">
        <v>6</v>
      </c>
    </row>
    <row r="1335" spans="1:3" x14ac:dyDescent="0.3">
      <c r="A1335">
        <v>1330</v>
      </c>
      <c r="B1335" t="str">
        <f>"00984716"</f>
        <v>00984716</v>
      </c>
      <c r="C1335" t="str">
        <f>"001"</f>
        <v>001</v>
      </c>
    </row>
    <row r="1336" spans="1:3" x14ac:dyDescent="0.3">
      <c r="A1336">
        <v>1331</v>
      </c>
      <c r="B1336" t="str">
        <f>"00431848"</f>
        <v>00431848</v>
      </c>
      <c r="C1336" t="s">
        <v>5</v>
      </c>
    </row>
    <row r="1337" spans="1:3" x14ac:dyDescent="0.3">
      <c r="A1337">
        <v>1332</v>
      </c>
      <c r="B1337" t="str">
        <f>"00962982"</f>
        <v>00962982</v>
      </c>
      <c r="C1337" t="str">
        <f>"003"</f>
        <v>003</v>
      </c>
    </row>
    <row r="1338" spans="1:3" x14ac:dyDescent="0.3">
      <c r="A1338">
        <v>1333</v>
      </c>
      <c r="B1338" t="str">
        <f>"00986742"</f>
        <v>00986742</v>
      </c>
      <c r="C1338" t="s">
        <v>11</v>
      </c>
    </row>
    <row r="1339" spans="1:3" x14ac:dyDescent="0.3">
      <c r="A1339">
        <v>1334</v>
      </c>
      <c r="B1339" t="str">
        <f>"00387086"</f>
        <v>00387086</v>
      </c>
      <c r="C1339" t="s">
        <v>5</v>
      </c>
    </row>
    <row r="1340" spans="1:3" x14ac:dyDescent="0.3">
      <c r="A1340">
        <v>1335</v>
      </c>
      <c r="B1340" t="str">
        <f>"00981224"</f>
        <v>00981224</v>
      </c>
      <c r="C1340" t="str">
        <f>"003"</f>
        <v>003</v>
      </c>
    </row>
    <row r="1341" spans="1:3" x14ac:dyDescent="0.3">
      <c r="A1341">
        <v>1336</v>
      </c>
      <c r="B1341" t="str">
        <f>"00978798"</f>
        <v>00978798</v>
      </c>
      <c r="C1341" t="str">
        <f>"003"</f>
        <v>003</v>
      </c>
    </row>
    <row r="1342" spans="1:3" x14ac:dyDescent="0.3">
      <c r="A1342">
        <v>1337</v>
      </c>
      <c r="B1342" t="str">
        <f>"00984334"</f>
        <v>00984334</v>
      </c>
      <c r="C1342" t="s">
        <v>7</v>
      </c>
    </row>
    <row r="1343" spans="1:3" x14ac:dyDescent="0.3">
      <c r="A1343">
        <v>1338</v>
      </c>
      <c r="B1343" t="str">
        <f>"00580096"</f>
        <v>00580096</v>
      </c>
      <c r="C1343" t="str">
        <f>"004"</f>
        <v>004</v>
      </c>
    </row>
    <row r="1344" spans="1:3" x14ac:dyDescent="0.3">
      <c r="A1344">
        <v>1339</v>
      </c>
      <c r="B1344" t="str">
        <f>"00978969"</f>
        <v>00978969</v>
      </c>
      <c r="C1344" t="s">
        <v>5</v>
      </c>
    </row>
    <row r="1345" spans="1:3" x14ac:dyDescent="0.3">
      <c r="A1345">
        <v>1340</v>
      </c>
      <c r="B1345" t="str">
        <f>"201604005053"</f>
        <v>201604005053</v>
      </c>
      <c r="C1345" t="str">
        <f>"001"</f>
        <v>001</v>
      </c>
    </row>
    <row r="1346" spans="1:3" x14ac:dyDescent="0.3">
      <c r="A1346">
        <v>1341</v>
      </c>
      <c r="B1346" t="str">
        <f>"00983567"</f>
        <v>00983567</v>
      </c>
      <c r="C1346" t="s">
        <v>5</v>
      </c>
    </row>
    <row r="1347" spans="1:3" x14ac:dyDescent="0.3">
      <c r="A1347">
        <v>1342</v>
      </c>
      <c r="B1347" t="str">
        <f>"00983946"</f>
        <v>00983946</v>
      </c>
      <c r="C1347" t="str">
        <f>"003"</f>
        <v>003</v>
      </c>
    </row>
    <row r="1348" spans="1:3" x14ac:dyDescent="0.3">
      <c r="A1348">
        <v>1343</v>
      </c>
      <c r="B1348" t="str">
        <f>"00817343"</f>
        <v>00817343</v>
      </c>
      <c r="C1348" t="s">
        <v>6</v>
      </c>
    </row>
    <row r="1349" spans="1:3" x14ac:dyDescent="0.3">
      <c r="A1349">
        <v>1344</v>
      </c>
      <c r="B1349" t="str">
        <f>"00985453"</f>
        <v>00985453</v>
      </c>
      <c r="C1349" t="s">
        <v>13</v>
      </c>
    </row>
    <row r="1350" spans="1:3" x14ac:dyDescent="0.3">
      <c r="A1350">
        <v>1345</v>
      </c>
      <c r="B1350" t="str">
        <f>"00985729"</f>
        <v>00985729</v>
      </c>
      <c r="C1350" t="s">
        <v>5</v>
      </c>
    </row>
    <row r="1351" spans="1:3" x14ac:dyDescent="0.3">
      <c r="A1351">
        <v>1346</v>
      </c>
      <c r="B1351" t="str">
        <f>"00984742"</f>
        <v>00984742</v>
      </c>
      <c r="C1351" t="str">
        <f>"004"</f>
        <v>004</v>
      </c>
    </row>
    <row r="1352" spans="1:3" x14ac:dyDescent="0.3">
      <c r="A1352">
        <v>1347</v>
      </c>
      <c r="B1352" t="str">
        <f>"00985667"</f>
        <v>00985667</v>
      </c>
      <c r="C1352" t="s">
        <v>5</v>
      </c>
    </row>
    <row r="1353" spans="1:3" x14ac:dyDescent="0.3">
      <c r="A1353">
        <v>1348</v>
      </c>
      <c r="B1353" t="str">
        <f>"00986466"</f>
        <v>00986466</v>
      </c>
      <c r="C1353" t="str">
        <f>"003"</f>
        <v>003</v>
      </c>
    </row>
    <row r="1354" spans="1:3" x14ac:dyDescent="0.3">
      <c r="A1354">
        <v>1349</v>
      </c>
      <c r="B1354" t="str">
        <f>"00986191"</f>
        <v>00986191</v>
      </c>
      <c r="C1354" t="s">
        <v>5</v>
      </c>
    </row>
    <row r="1355" spans="1:3" x14ac:dyDescent="0.3">
      <c r="A1355">
        <v>1350</v>
      </c>
      <c r="B1355" t="str">
        <f>"00986848"</f>
        <v>00986848</v>
      </c>
      <c r="C1355" t="s">
        <v>5</v>
      </c>
    </row>
    <row r="1356" spans="1:3" x14ac:dyDescent="0.3">
      <c r="A1356">
        <v>1351</v>
      </c>
      <c r="B1356" t="str">
        <f>"00207263"</f>
        <v>00207263</v>
      </c>
      <c r="C1356" t="str">
        <f>"003"</f>
        <v>003</v>
      </c>
    </row>
    <row r="1357" spans="1:3" x14ac:dyDescent="0.3">
      <c r="A1357">
        <v>1352</v>
      </c>
      <c r="B1357" t="str">
        <f>"00986736"</f>
        <v>00986736</v>
      </c>
      <c r="C1357" t="str">
        <f>"003"</f>
        <v>003</v>
      </c>
    </row>
    <row r="1358" spans="1:3" x14ac:dyDescent="0.3">
      <c r="A1358">
        <v>1353</v>
      </c>
      <c r="B1358" t="str">
        <f>"00987032"</f>
        <v>00987032</v>
      </c>
      <c r="C1358" t="s">
        <v>11</v>
      </c>
    </row>
    <row r="1359" spans="1:3" x14ac:dyDescent="0.3">
      <c r="A1359">
        <v>1354</v>
      </c>
      <c r="B1359" t="str">
        <f>"00680108"</f>
        <v>00680108</v>
      </c>
      <c r="C1359" t="s">
        <v>7</v>
      </c>
    </row>
    <row r="1360" spans="1:3" x14ac:dyDescent="0.3">
      <c r="A1360">
        <v>1355</v>
      </c>
      <c r="B1360" t="str">
        <f>"00971888"</f>
        <v>00971888</v>
      </c>
      <c r="C1360" t="s">
        <v>5</v>
      </c>
    </row>
    <row r="1361" spans="1:3" x14ac:dyDescent="0.3">
      <c r="A1361">
        <v>1356</v>
      </c>
      <c r="B1361" t="str">
        <f>"201511038176"</f>
        <v>201511038176</v>
      </c>
      <c r="C1361" t="s">
        <v>11</v>
      </c>
    </row>
    <row r="1362" spans="1:3" x14ac:dyDescent="0.3">
      <c r="A1362">
        <v>1357</v>
      </c>
      <c r="B1362" t="str">
        <f>"00983791"</f>
        <v>00983791</v>
      </c>
      <c r="C1362" t="str">
        <f>"003"</f>
        <v>003</v>
      </c>
    </row>
    <row r="1363" spans="1:3" x14ac:dyDescent="0.3">
      <c r="A1363">
        <v>1358</v>
      </c>
      <c r="B1363" t="str">
        <f>"00984127"</f>
        <v>00984127</v>
      </c>
      <c r="C1363" t="str">
        <f>"003"</f>
        <v>003</v>
      </c>
    </row>
    <row r="1364" spans="1:3" x14ac:dyDescent="0.3">
      <c r="A1364">
        <v>1359</v>
      </c>
      <c r="B1364" t="str">
        <f>"00542219"</f>
        <v>00542219</v>
      </c>
      <c r="C1364" t="s">
        <v>5</v>
      </c>
    </row>
    <row r="1365" spans="1:3" x14ac:dyDescent="0.3">
      <c r="A1365">
        <v>1360</v>
      </c>
      <c r="B1365" t="str">
        <f>"00892241"</f>
        <v>00892241</v>
      </c>
      <c r="C1365" t="s">
        <v>10</v>
      </c>
    </row>
    <row r="1366" spans="1:3" x14ac:dyDescent="0.3">
      <c r="A1366">
        <v>1361</v>
      </c>
      <c r="B1366" t="str">
        <f>"00850773"</f>
        <v>00850773</v>
      </c>
      <c r="C1366" t="s">
        <v>5</v>
      </c>
    </row>
    <row r="1367" spans="1:3" x14ac:dyDescent="0.3">
      <c r="A1367">
        <v>1362</v>
      </c>
      <c r="B1367" t="str">
        <f>"201402003438"</f>
        <v>201402003438</v>
      </c>
      <c r="C1367" t="s">
        <v>11</v>
      </c>
    </row>
    <row r="1368" spans="1:3" x14ac:dyDescent="0.3">
      <c r="A1368">
        <v>1363</v>
      </c>
      <c r="B1368" t="str">
        <f>"00915851"</f>
        <v>00915851</v>
      </c>
      <c r="C1368" t="s">
        <v>5</v>
      </c>
    </row>
    <row r="1369" spans="1:3" x14ac:dyDescent="0.3">
      <c r="A1369">
        <v>1364</v>
      </c>
      <c r="B1369" t="str">
        <f>"00984061"</f>
        <v>00984061</v>
      </c>
      <c r="C1369" t="str">
        <f>"003"</f>
        <v>003</v>
      </c>
    </row>
    <row r="1370" spans="1:3" x14ac:dyDescent="0.3">
      <c r="A1370">
        <v>1365</v>
      </c>
      <c r="B1370" t="str">
        <f>"00547832"</f>
        <v>00547832</v>
      </c>
      <c r="C1370" t="str">
        <f>"003"</f>
        <v>003</v>
      </c>
    </row>
    <row r="1371" spans="1:3" x14ac:dyDescent="0.3">
      <c r="A1371">
        <v>1366</v>
      </c>
      <c r="B1371" t="str">
        <f>"00425605"</f>
        <v>00425605</v>
      </c>
      <c r="C1371" t="s">
        <v>5</v>
      </c>
    </row>
    <row r="1372" spans="1:3" x14ac:dyDescent="0.3">
      <c r="A1372">
        <v>1367</v>
      </c>
      <c r="B1372" t="str">
        <f>"00761478"</f>
        <v>00761478</v>
      </c>
      <c r="C1372" t="str">
        <f>"003"</f>
        <v>003</v>
      </c>
    </row>
    <row r="1373" spans="1:3" x14ac:dyDescent="0.3">
      <c r="A1373">
        <v>1368</v>
      </c>
      <c r="B1373" t="str">
        <f>"00839564"</f>
        <v>00839564</v>
      </c>
      <c r="C1373" t="s">
        <v>5</v>
      </c>
    </row>
    <row r="1374" spans="1:3" x14ac:dyDescent="0.3">
      <c r="A1374">
        <v>1369</v>
      </c>
      <c r="B1374" t="str">
        <f>"00985351"</f>
        <v>00985351</v>
      </c>
      <c r="C1374" t="s">
        <v>11</v>
      </c>
    </row>
    <row r="1375" spans="1:3" x14ac:dyDescent="0.3">
      <c r="A1375">
        <v>1370</v>
      </c>
      <c r="B1375" t="str">
        <f>"00337987"</f>
        <v>00337987</v>
      </c>
      <c r="C1375" t="s">
        <v>13</v>
      </c>
    </row>
    <row r="1376" spans="1:3" x14ac:dyDescent="0.3">
      <c r="A1376">
        <v>1371</v>
      </c>
      <c r="B1376" t="str">
        <f>"00293457"</f>
        <v>00293457</v>
      </c>
      <c r="C1376" t="str">
        <f>"003"</f>
        <v>003</v>
      </c>
    </row>
    <row r="1377" spans="1:3" x14ac:dyDescent="0.3">
      <c r="A1377">
        <v>1372</v>
      </c>
      <c r="B1377" t="str">
        <f>"00984362"</f>
        <v>00984362</v>
      </c>
      <c r="C1377" t="s">
        <v>5</v>
      </c>
    </row>
    <row r="1378" spans="1:3" x14ac:dyDescent="0.3">
      <c r="A1378">
        <v>1373</v>
      </c>
      <c r="B1378" t="str">
        <f>"00758472"</f>
        <v>00758472</v>
      </c>
      <c r="C1378" t="str">
        <f>"003"</f>
        <v>003</v>
      </c>
    </row>
    <row r="1379" spans="1:3" x14ac:dyDescent="0.3">
      <c r="A1379">
        <v>1374</v>
      </c>
      <c r="B1379" t="str">
        <f>"00985872"</f>
        <v>00985872</v>
      </c>
      <c r="C1379" t="s">
        <v>5</v>
      </c>
    </row>
    <row r="1380" spans="1:3" x14ac:dyDescent="0.3">
      <c r="A1380">
        <v>1375</v>
      </c>
      <c r="B1380" t="str">
        <f>"00280750"</f>
        <v>00280750</v>
      </c>
      <c r="C1380" t="s">
        <v>5</v>
      </c>
    </row>
    <row r="1381" spans="1:3" x14ac:dyDescent="0.3">
      <c r="A1381">
        <v>1376</v>
      </c>
      <c r="B1381" t="str">
        <f>"00817380"</f>
        <v>00817380</v>
      </c>
      <c r="C1381" t="str">
        <f>"003"</f>
        <v>003</v>
      </c>
    </row>
    <row r="1382" spans="1:3" x14ac:dyDescent="0.3">
      <c r="A1382">
        <v>1377</v>
      </c>
      <c r="B1382" t="str">
        <f>"00938714"</f>
        <v>00938714</v>
      </c>
      <c r="C1382" t="s">
        <v>5</v>
      </c>
    </row>
    <row r="1383" spans="1:3" x14ac:dyDescent="0.3">
      <c r="A1383">
        <v>1378</v>
      </c>
      <c r="B1383" t="str">
        <f>"00986012"</f>
        <v>00986012</v>
      </c>
      <c r="C1383" t="s">
        <v>5</v>
      </c>
    </row>
    <row r="1384" spans="1:3" x14ac:dyDescent="0.3">
      <c r="A1384">
        <v>1379</v>
      </c>
      <c r="B1384" t="str">
        <f>"00816759"</f>
        <v>00816759</v>
      </c>
      <c r="C1384" t="s">
        <v>6</v>
      </c>
    </row>
    <row r="1385" spans="1:3" x14ac:dyDescent="0.3">
      <c r="A1385">
        <v>1380</v>
      </c>
      <c r="B1385" t="str">
        <f>"00980413"</f>
        <v>00980413</v>
      </c>
      <c r="C1385" t="str">
        <f>"004"</f>
        <v>004</v>
      </c>
    </row>
    <row r="1386" spans="1:3" x14ac:dyDescent="0.3">
      <c r="A1386">
        <v>1381</v>
      </c>
      <c r="B1386" t="str">
        <f>"00986919"</f>
        <v>00986919</v>
      </c>
      <c r="C1386" t="s">
        <v>5</v>
      </c>
    </row>
    <row r="1387" spans="1:3" x14ac:dyDescent="0.3">
      <c r="A1387">
        <v>1382</v>
      </c>
      <c r="B1387" t="str">
        <f>"00846996"</f>
        <v>00846996</v>
      </c>
      <c r="C1387" t="str">
        <f>"003"</f>
        <v>003</v>
      </c>
    </row>
    <row r="1388" spans="1:3" x14ac:dyDescent="0.3">
      <c r="A1388">
        <v>1383</v>
      </c>
      <c r="B1388" t="str">
        <f>"00059956"</f>
        <v>00059956</v>
      </c>
      <c r="C1388" t="s">
        <v>5</v>
      </c>
    </row>
    <row r="1389" spans="1:3" x14ac:dyDescent="0.3">
      <c r="A1389">
        <v>1384</v>
      </c>
      <c r="B1389" t="str">
        <f>"00549815"</f>
        <v>00549815</v>
      </c>
      <c r="C1389" t="str">
        <f>"003"</f>
        <v>003</v>
      </c>
    </row>
    <row r="1390" spans="1:3" x14ac:dyDescent="0.3">
      <c r="A1390">
        <v>1385</v>
      </c>
      <c r="B1390" t="str">
        <f>"00504140"</f>
        <v>00504140</v>
      </c>
      <c r="C1390" t="s">
        <v>9</v>
      </c>
    </row>
    <row r="1391" spans="1:3" x14ac:dyDescent="0.3">
      <c r="A1391">
        <v>1386</v>
      </c>
      <c r="B1391" t="str">
        <f>"00494577"</f>
        <v>00494577</v>
      </c>
      <c r="C1391" t="str">
        <f>"003"</f>
        <v>003</v>
      </c>
    </row>
    <row r="1392" spans="1:3" x14ac:dyDescent="0.3">
      <c r="A1392">
        <v>1387</v>
      </c>
      <c r="B1392" t="str">
        <f>"00985236"</f>
        <v>00985236</v>
      </c>
      <c r="C1392" t="str">
        <f>"001"</f>
        <v>001</v>
      </c>
    </row>
    <row r="1393" spans="1:3" x14ac:dyDescent="0.3">
      <c r="A1393">
        <v>1388</v>
      </c>
      <c r="B1393" t="str">
        <f>"00552351"</f>
        <v>00552351</v>
      </c>
      <c r="C1393" t="str">
        <f>"003"</f>
        <v>003</v>
      </c>
    </row>
    <row r="1394" spans="1:3" x14ac:dyDescent="0.3">
      <c r="A1394">
        <v>1389</v>
      </c>
      <c r="B1394" t="str">
        <f>"00561524"</f>
        <v>00561524</v>
      </c>
      <c r="C1394" t="str">
        <f>"003"</f>
        <v>003</v>
      </c>
    </row>
    <row r="1395" spans="1:3" x14ac:dyDescent="0.3">
      <c r="A1395">
        <v>1390</v>
      </c>
      <c r="B1395" t="str">
        <f>"00986592"</f>
        <v>00986592</v>
      </c>
      <c r="C1395" t="s">
        <v>10</v>
      </c>
    </row>
    <row r="1396" spans="1:3" x14ac:dyDescent="0.3">
      <c r="A1396">
        <v>1391</v>
      </c>
      <c r="B1396" t="str">
        <f>"00225910"</f>
        <v>00225910</v>
      </c>
      <c r="C1396" t="s">
        <v>5</v>
      </c>
    </row>
    <row r="1397" spans="1:3" x14ac:dyDescent="0.3">
      <c r="A1397">
        <v>1392</v>
      </c>
      <c r="B1397" t="str">
        <f>"00986621"</f>
        <v>00986621</v>
      </c>
      <c r="C1397" t="s">
        <v>5</v>
      </c>
    </row>
    <row r="1398" spans="1:3" x14ac:dyDescent="0.3">
      <c r="A1398">
        <v>1393</v>
      </c>
      <c r="B1398" t="str">
        <f>"00819184"</f>
        <v>00819184</v>
      </c>
      <c r="C1398" t="s">
        <v>5</v>
      </c>
    </row>
    <row r="1399" spans="1:3" x14ac:dyDescent="0.3">
      <c r="A1399">
        <v>1394</v>
      </c>
      <c r="B1399" t="str">
        <f>"00984769"</f>
        <v>00984769</v>
      </c>
      <c r="C1399" t="str">
        <f>"003"</f>
        <v>003</v>
      </c>
    </row>
    <row r="1400" spans="1:3" x14ac:dyDescent="0.3">
      <c r="A1400">
        <v>1395</v>
      </c>
      <c r="B1400" t="str">
        <f>"00970359"</f>
        <v>00970359</v>
      </c>
      <c r="C1400" t="str">
        <f>"003"</f>
        <v>003</v>
      </c>
    </row>
    <row r="1401" spans="1:3" x14ac:dyDescent="0.3">
      <c r="A1401">
        <v>1396</v>
      </c>
      <c r="B1401" t="str">
        <f>"201402000067"</f>
        <v>201402000067</v>
      </c>
      <c r="C1401" t="str">
        <f>"003"</f>
        <v>003</v>
      </c>
    </row>
    <row r="1402" spans="1:3" x14ac:dyDescent="0.3">
      <c r="A1402">
        <v>1397</v>
      </c>
      <c r="B1402" t="str">
        <f>"00984096"</f>
        <v>00984096</v>
      </c>
      <c r="C1402" t="str">
        <f>"003"</f>
        <v>003</v>
      </c>
    </row>
    <row r="1403" spans="1:3" x14ac:dyDescent="0.3">
      <c r="A1403">
        <v>1398</v>
      </c>
      <c r="B1403" t="str">
        <f>"00575755"</f>
        <v>00575755</v>
      </c>
      <c r="C1403" t="s">
        <v>20</v>
      </c>
    </row>
    <row r="1404" spans="1:3" x14ac:dyDescent="0.3">
      <c r="A1404">
        <v>1399</v>
      </c>
      <c r="B1404" t="str">
        <f>"00975578"</f>
        <v>00975578</v>
      </c>
      <c r="C1404" t="s">
        <v>13</v>
      </c>
    </row>
    <row r="1405" spans="1:3" x14ac:dyDescent="0.3">
      <c r="A1405">
        <v>1400</v>
      </c>
      <c r="B1405" t="str">
        <f>"00986405"</f>
        <v>00986405</v>
      </c>
      <c r="C1405" t="s">
        <v>7</v>
      </c>
    </row>
    <row r="1406" spans="1:3" x14ac:dyDescent="0.3">
      <c r="A1406">
        <v>1401</v>
      </c>
      <c r="B1406" t="str">
        <f>"00985784"</f>
        <v>00985784</v>
      </c>
      <c r="C1406" t="s">
        <v>5</v>
      </c>
    </row>
    <row r="1407" spans="1:3" x14ac:dyDescent="0.3">
      <c r="A1407">
        <v>1402</v>
      </c>
      <c r="B1407" t="str">
        <f>"00125753"</f>
        <v>00125753</v>
      </c>
      <c r="C1407" t="str">
        <f>"003"</f>
        <v>003</v>
      </c>
    </row>
    <row r="1408" spans="1:3" x14ac:dyDescent="0.3">
      <c r="A1408">
        <v>1403</v>
      </c>
      <c r="B1408" t="str">
        <f>"00765986"</f>
        <v>00765986</v>
      </c>
      <c r="C1408" t="s">
        <v>5</v>
      </c>
    </row>
    <row r="1409" spans="1:3" x14ac:dyDescent="0.3">
      <c r="A1409">
        <v>1404</v>
      </c>
      <c r="B1409" t="str">
        <f>"00838418"</f>
        <v>00838418</v>
      </c>
      <c r="C1409" t="str">
        <f>"003"</f>
        <v>003</v>
      </c>
    </row>
    <row r="1410" spans="1:3" x14ac:dyDescent="0.3">
      <c r="A1410">
        <v>1405</v>
      </c>
      <c r="B1410" t="str">
        <f>"00611935"</f>
        <v>00611935</v>
      </c>
      <c r="C1410" t="str">
        <f>"003"</f>
        <v>003</v>
      </c>
    </row>
    <row r="1411" spans="1:3" x14ac:dyDescent="0.3">
      <c r="A1411">
        <v>1406</v>
      </c>
      <c r="B1411" t="str">
        <f>"201406003966"</f>
        <v>201406003966</v>
      </c>
      <c r="C1411" t="str">
        <f>"001"</f>
        <v>001</v>
      </c>
    </row>
    <row r="1412" spans="1:3" x14ac:dyDescent="0.3">
      <c r="A1412">
        <v>1407</v>
      </c>
      <c r="B1412" t="str">
        <f>"00984407"</f>
        <v>00984407</v>
      </c>
      <c r="C1412" t="str">
        <f>"003"</f>
        <v>003</v>
      </c>
    </row>
    <row r="1413" spans="1:3" x14ac:dyDescent="0.3">
      <c r="A1413">
        <v>1408</v>
      </c>
      <c r="B1413" t="str">
        <f>"00495346"</f>
        <v>00495346</v>
      </c>
      <c r="C1413" t="s">
        <v>5</v>
      </c>
    </row>
    <row r="1414" spans="1:3" x14ac:dyDescent="0.3">
      <c r="A1414">
        <v>1409</v>
      </c>
      <c r="B1414" t="str">
        <f>"00986631"</f>
        <v>00986631</v>
      </c>
      <c r="C1414" t="s">
        <v>5</v>
      </c>
    </row>
    <row r="1415" spans="1:3" x14ac:dyDescent="0.3">
      <c r="A1415">
        <v>1410</v>
      </c>
      <c r="B1415" t="str">
        <f>"00979369"</f>
        <v>00979369</v>
      </c>
      <c r="C1415" t="str">
        <f>"003"</f>
        <v>003</v>
      </c>
    </row>
    <row r="1416" spans="1:3" x14ac:dyDescent="0.3">
      <c r="A1416">
        <v>1411</v>
      </c>
      <c r="B1416" t="str">
        <f>"00872156"</f>
        <v>00872156</v>
      </c>
      <c r="C1416" t="str">
        <f>"003"</f>
        <v>003</v>
      </c>
    </row>
    <row r="1417" spans="1:3" x14ac:dyDescent="0.3">
      <c r="A1417">
        <v>1412</v>
      </c>
      <c r="B1417" t="str">
        <f>"201502000824"</f>
        <v>201502000824</v>
      </c>
      <c r="C1417" t="str">
        <f>"003"</f>
        <v>003</v>
      </c>
    </row>
    <row r="1418" spans="1:3" x14ac:dyDescent="0.3">
      <c r="A1418">
        <v>1413</v>
      </c>
      <c r="B1418" t="str">
        <f>"00935777"</f>
        <v>00935777</v>
      </c>
      <c r="C1418" t="s">
        <v>5</v>
      </c>
    </row>
    <row r="1419" spans="1:3" x14ac:dyDescent="0.3">
      <c r="A1419">
        <v>1414</v>
      </c>
      <c r="B1419" t="str">
        <f>"00986452"</f>
        <v>00986452</v>
      </c>
      <c r="C1419" t="str">
        <f>"003"</f>
        <v>003</v>
      </c>
    </row>
    <row r="1420" spans="1:3" x14ac:dyDescent="0.3">
      <c r="A1420">
        <v>1415</v>
      </c>
      <c r="B1420" t="str">
        <f>"00986681"</f>
        <v>00986681</v>
      </c>
      <c r="C1420" t="str">
        <f>"001"</f>
        <v>001</v>
      </c>
    </row>
    <row r="1421" spans="1:3" x14ac:dyDescent="0.3">
      <c r="A1421">
        <v>1416</v>
      </c>
      <c r="B1421" t="str">
        <f>"00801284"</f>
        <v>00801284</v>
      </c>
      <c r="C1421" t="str">
        <f>"003"</f>
        <v>003</v>
      </c>
    </row>
    <row r="1422" spans="1:3" x14ac:dyDescent="0.3">
      <c r="A1422">
        <v>1417</v>
      </c>
      <c r="B1422" t="str">
        <f>"00981697"</f>
        <v>00981697</v>
      </c>
      <c r="C1422" t="str">
        <f>"003"</f>
        <v>003</v>
      </c>
    </row>
    <row r="1423" spans="1:3" x14ac:dyDescent="0.3">
      <c r="A1423">
        <v>1418</v>
      </c>
      <c r="B1423" t="str">
        <f>"00956021"</f>
        <v>00956021</v>
      </c>
      <c r="C1423" t="str">
        <f>"003"</f>
        <v>003</v>
      </c>
    </row>
    <row r="1424" spans="1:3" x14ac:dyDescent="0.3">
      <c r="A1424">
        <v>1419</v>
      </c>
      <c r="B1424" t="str">
        <f>"00982167"</f>
        <v>00982167</v>
      </c>
      <c r="C1424" t="s">
        <v>5</v>
      </c>
    </row>
    <row r="1425" spans="1:3" x14ac:dyDescent="0.3">
      <c r="A1425">
        <v>1420</v>
      </c>
      <c r="B1425" t="str">
        <f>"00114593"</f>
        <v>00114593</v>
      </c>
      <c r="C1425" t="s">
        <v>5</v>
      </c>
    </row>
    <row r="1426" spans="1:3" x14ac:dyDescent="0.3">
      <c r="A1426">
        <v>1421</v>
      </c>
      <c r="B1426" t="str">
        <f>"00456364"</f>
        <v>00456364</v>
      </c>
      <c r="C1426" t="s">
        <v>10</v>
      </c>
    </row>
    <row r="1427" spans="1:3" x14ac:dyDescent="0.3">
      <c r="A1427">
        <v>1422</v>
      </c>
      <c r="B1427" t="str">
        <f>"00942134"</f>
        <v>00942134</v>
      </c>
      <c r="C1427" t="s">
        <v>5</v>
      </c>
    </row>
    <row r="1428" spans="1:3" x14ac:dyDescent="0.3">
      <c r="A1428">
        <v>1423</v>
      </c>
      <c r="B1428" t="str">
        <f>"00983499"</f>
        <v>00983499</v>
      </c>
      <c r="C1428" t="s">
        <v>5</v>
      </c>
    </row>
    <row r="1429" spans="1:3" x14ac:dyDescent="0.3">
      <c r="A1429">
        <v>1424</v>
      </c>
      <c r="B1429" t="str">
        <f>"00984783"</f>
        <v>00984783</v>
      </c>
      <c r="C1429" t="s">
        <v>20</v>
      </c>
    </row>
    <row r="1430" spans="1:3" x14ac:dyDescent="0.3">
      <c r="A1430">
        <v>1425</v>
      </c>
      <c r="B1430" t="str">
        <f>"201406013123"</f>
        <v>201406013123</v>
      </c>
      <c r="C1430" t="str">
        <f>"004"</f>
        <v>004</v>
      </c>
    </row>
    <row r="1431" spans="1:3" x14ac:dyDescent="0.3">
      <c r="A1431">
        <v>1426</v>
      </c>
      <c r="B1431" t="str">
        <f>"00984778"</f>
        <v>00984778</v>
      </c>
      <c r="C1431" t="s">
        <v>5</v>
      </c>
    </row>
    <row r="1432" spans="1:3" x14ac:dyDescent="0.3">
      <c r="A1432">
        <v>1427</v>
      </c>
      <c r="B1432" t="str">
        <f>"00973845"</f>
        <v>00973845</v>
      </c>
      <c r="C1432" t="str">
        <f>"003"</f>
        <v>003</v>
      </c>
    </row>
    <row r="1433" spans="1:3" x14ac:dyDescent="0.3">
      <c r="A1433">
        <v>1428</v>
      </c>
      <c r="B1433" t="str">
        <f>"00983825"</f>
        <v>00983825</v>
      </c>
      <c r="C1433" t="s">
        <v>9</v>
      </c>
    </row>
    <row r="1434" spans="1:3" x14ac:dyDescent="0.3">
      <c r="A1434">
        <v>1429</v>
      </c>
      <c r="B1434" t="str">
        <f>"00981894"</f>
        <v>00981894</v>
      </c>
      <c r="C1434" t="s">
        <v>5</v>
      </c>
    </row>
    <row r="1435" spans="1:3" x14ac:dyDescent="0.3">
      <c r="A1435">
        <v>1430</v>
      </c>
      <c r="B1435" t="str">
        <f>"00331950"</f>
        <v>00331950</v>
      </c>
      <c r="C1435" t="s">
        <v>13</v>
      </c>
    </row>
    <row r="1436" spans="1:3" x14ac:dyDescent="0.3">
      <c r="A1436">
        <v>1431</v>
      </c>
      <c r="B1436" t="str">
        <f>"00875532"</f>
        <v>00875532</v>
      </c>
      <c r="C1436" t="str">
        <f>"004"</f>
        <v>004</v>
      </c>
    </row>
    <row r="1437" spans="1:3" x14ac:dyDescent="0.3">
      <c r="A1437">
        <v>1432</v>
      </c>
      <c r="B1437" t="str">
        <f>"00936807"</f>
        <v>00936807</v>
      </c>
      <c r="C1437" t="s">
        <v>5</v>
      </c>
    </row>
    <row r="1438" spans="1:3" x14ac:dyDescent="0.3">
      <c r="A1438">
        <v>1433</v>
      </c>
      <c r="B1438" t="str">
        <f>"00985776"</f>
        <v>00985776</v>
      </c>
      <c r="C1438" t="s">
        <v>5</v>
      </c>
    </row>
    <row r="1439" spans="1:3" x14ac:dyDescent="0.3">
      <c r="A1439">
        <v>1434</v>
      </c>
      <c r="B1439" t="str">
        <f>"00987063"</f>
        <v>00987063</v>
      </c>
      <c r="C1439" t="s">
        <v>6</v>
      </c>
    </row>
    <row r="1440" spans="1:3" x14ac:dyDescent="0.3">
      <c r="A1440">
        <v>1435</v>
      </c>
      <c r="B1440" t="str">
        <f>"00493225"</f>
        <v>00493225</v>
      </c>
      <c r="C1440" t="s">
        <v>7</v>
      </c>
    </row>
    <row r="1441" spans="1:3" x14ac:dyDescent="0.3">
      <c r="A1441">
        <v>1436</v>
      </c>
      <c r="B1441" t="str">
        <f>"00778584"</f>
        <v>00778584</v>
      </c>
      <c r="C1441" t="str">
        <f>"003"</f>
        <v>003</v>
      </c>
    </row>
    <row r="1442" spans="1:3" x14ac:dyDescent="0.3">
      <c r="A1442">
        <v>1437</v>
      </c>
      <c r="B1442" t="str">
        <f>"00985500"</f>
        <v>00985500</v>
      </c>
      <c r="C1442" t="str">
        <f>"003"</f>
        <v>003</v>
      </c>
    </row>
    <row r="1443" spans="1:3" x14ac:dyDescent="0.3">
      <c r="A1443">
        <v>1438</v>
      </c>
      <c r="B1443" t="str">
        <f>"00502802"</f>
        <v>00502802</v>
      </c>
      <c r="C1443" t="str">
        <f>"001"</f>
        <v>001</v>
      </c>
    </row>
    <row r="1444" spans="1:3" x14ac:dyDescent="0.3">
      <c r="A1444">
        <v>1439</v>
      </c>
      <c r="B1444" t="str">
        <f>"00986394"</f>
        <v>00986394</v>
      </c>
      <c r="C1444" t="str">
        <f>"003"</f>
        <v>003</v>
      </c>
    </row>
    <row r="1445" spans="1:3" x14ac:dyDescent="0.3">
      <c r="A1445">
        <v>1440</v>
      </c>
      <c r="B1445" t="str">
        <f>"00155304"</f>
        <v>00155304</v>
      </c>
      <c r="C1445" t="s">
        <v>7</v>
      </c>
    </row>
    <row r="1446" spans="1:3" x14ac:dyDescent="0.3">
      <c r="A1446">
        <v>1441</v>
      </c>
      <c r="B1446" t="str">
        <f>"00485275"</f>
        <v>00485275</v>
      </c>
      <c r="C1446" t="s">
        <v>5</v>
      </c>
    </row>
    <row r="1447" spans="1:3" x14ac:dyDescent="0.3">
      <c r="A1447">
        <v>1442</v>
      </c>
      <c r="B1447" t="str">
        <f>"00986445"</f>
        <v>00986445</v>
      </c>
      <c r="C1447" t="s">
        <v>17</v>
      </c>
    </row>
    <row r="1448" spans="1:3" x14ac:dyDescent="0.3">
      <c r="A1448">
        <v>1443</v>
      </c>
      <c r="B1448" t="str">
        <f>"00978587"</f>
        <v>00978587</v>
      </c>
      <c r="C1448" t="str">
        <f>"003"</f>
        <v>003</v>
      </c>
    </row>
    <row r="1449" spans="1:3" x14ac:dyDescent="0.3">
      <c r="A1449">
        <v>1444</v>
      </c>
      <c r="B1449" t="str">
        <f>"00548422"</f>
        <v>00548422</v>
      </c>
      <c r="C1449" t="str">
        <f>"003"</f>
        <v>003</v>
      </c>
    </row>
    <row r="1450" spans="1:3" x14ac:dyDescent="0.3">
      <c r="A1450">
        <v>1445</v>
      </c>
      <c r="B1450" t="str">
        <f>"00978886"</f>
        <v>00978886</v>
      </c>
      <c r="C1450" t="s">
        <v>9</v>
      </c>
    </row>
    <row r="1451" spans="1:3" x14ac:dyDescent="0.3">
      <c r="A1451">
        <v>1446</v>
      </c>
      <c r="B1451" t="str">
        <f>"201406008683"</f>
        <v>201406008683</v>
      </c>
      <c r="C1451" t="s">
        <v>9</v>
      </c>
    </row>
    <row r="1452" spans="1:3" x14ac:dyDescent="0.3">
      <c r="A1452">
        <v>1447</v>
      </c>
      <c r="B1452" t="str">
        <f>"201412001380"</f>
        <v>201412001380</v>
      </c>
      <c r="C1452" t="s">
        <v>5</v>
      </c>
    </row>
    <row r="1453" spans="1:3" x14ac:dyDescent="0.3">
      <c r="A1453">
        <v>1448</v>
      </c>
      <c r="B1453" t="str">
        <f>"00638296"</f>
        <v>00638296</v>
      </c>
      <c r="C1453" t="s">
        <v>5</v>
      </c>
    </row>
    <row r="1454" spans="1:3" x14ac:dyDescent="0.3">
      <c r="A1454">
        <v>1449</v>
      </c>
      <c r="B1454" t="str">
        <f>"00202997"</f>
        <v>00202997</v>
      </c>
      <c r="C1454" t="s">
        <v>5</v>
      </c>
    </row>
    <row r="1455" spans="1:3" x14ac:dyDescent="0.3">
      <c r="A1455">
        <v>1450</v>
      </c>
      <c r="B1455" t="str">
        <f>"00629809"</f>
        <v>00629809</v>
      </c>
      <c r="C1455" t="str">
        <f>"003"</f>
        <v>003</v>
      </c>
    </row>
    <row r="1456" spans="1:3" x14ac:dyDescent="0.3">
      <c r="A1456">
        <v>1451</v>
      </c>
      <c r="B1456" t="str">
        <f>"00985094"</f>
        <v>00985094</v>
      </c>
      <c r="C1456" t="s">
        <v>7</v>
      </c>
    </row>
    <row r="1457" spans="1:3" x14ac:dyDescent="0.3">
      <c r="A1457">
        <v>1452</v>
      </c>
      <c r="B1457" t="str">
        <f>"00986766"</f>
        <v>00986766</v>
      </c>
      <c r="C1457" t="s">
        <v>11</v>
      </c>
    </row>
    <row r="1458" spans="1:3" x14ac:dyDescent="0.3">
      <c r="A1458">
        <v>1453</v>
      </c>
      <c r="B1458" t="str">
        <f>"00986966"</f>
        <v>00986966</v>
      </c>
      <c r="C1458" t="s">
        <v>5</v>
      </c>
    </row>
    <row r="1459" spans="1:3" x14ac:dyDescent="0.3">
      <c r="A1459">
        <v>1454</v>
      </c>
      <c r="B1459" t="str">
        <f>"00810449"</f>
        <v>00810449</v>
      </c>
      <c r="C1459" t="s">
        <v>6</v>
      </c>
    </row>
    <row r="1460" spans="1:3" x14ac:dyDescent="0.3">
      <c r="A1460">
        <v>1455</v>
      </c>
      <c r="B1460" t="str">
        <f>"00987174"</f>
        <v>00987174</v>
      </c>
      <c r="C1460" t="s">
        <v>5</v>
      </c>
    </row>
    <row r="1461" spans="1:3" x14ac:dyDescent="0.3">
      <c r="A1461">
        <v>1456</v>
      </c>
      <c r="B1461" t="str">
        <f>"00844926"</f>
        <v>00844926</v>
      </c>
      <c r="C1461" t="str">
        <f>"003"</f>
        <v>003</v>
      </c>
    </row>
    <row r="1462" spans="1:3" x14ac:dyDescent="0.3">
      <c r="A1462">
        <v>1457</v>
      </c>
      <c r="B1462" t="str">
        <f>"00985542"</f>
        <v>00985542</v>
      </c>
      <c r="C1462" t="s">
        <v>5</v>
      </c>
    </row>
    <row r="1463" spans="1:3" x14ac:dyDescent="0.3">
      <c r="A1463">
        <v>1458</v>
      </c>
      <c r="B1463" t="str">
        <f>"00986462"</f>
        <v>00986462</v>
      </c>
      <c r="C1463" t="str">
        <f>"003"</f>
        <v>003</v>
      </c>
    </row>
    <row r="1464" spans="1:3" x14ac:dyDescent="0.3">
      <c r="A1464">
        <v>1459</v>
      </c>
      <c r="B1464" t="str">
        <f>"00985331"</f>
        <v>00985331</v>
      </c>
      <c r="C1464" t="str">
        <f>"003"</f>
        <v>003</v>
      </c>
    </row>
    <row r="1465" spans="1:3" x14ac:dyDescent="0.3">
      <c r="A1465">
        <v>1460</v>
      </c>
      <c r="B1465" t="str">
        <f>"201507004102"</f>
        <v>201507004102</v>
      </c>
      <c r="C1465" t="str">
        <f>"003"</f>
        <v>003</v>
      </c>
    </row>
    <row r="1466" spans="1:3" x14ac:dyDescent="0.3">
      <c r="A1466">
        <v>1461</v>
      </c>
      <c r="B1466" t="str">
        <f>"00982185"</f>
        <v>00982185</v>
      </c>
      <c r="C1466" t="str">
        <f>"003"</f>
        <v>003</v>
      </c>
    </row>
    <row r="1467" spans="1:3" x14ac:dyDescent="0.3">
      <c r="A1467">
        <v>1462</v>
      </c>
      <c r="B1467" t="str">
        <f>"00983342"</f>
        <v>00983342</v>
      </c>
      <c r="C1467" t="s">
        <v>5</v>
      </c>
    </row>
    <row r="1468" spans="1:3" x14ac:dyDescent="0.3">
      <c r="A1468">
        <v>1463</v>
      </c>
      <c r="B1468" t="str">
        <f>"00808634"</f>
        <v>00808634</v>
      </c>
      <c r="C1468" t="s">
        <v>5</v>
      </c>
    </row>
    <row r="1469" spans="1:3" x14ac:dyDescent="0.3">
      <c r="A1469">
        <v>1464</v>
      </c>
      <c r="B1469" t="str">
        <f>"00977258"</f>
        <v>00977258</v>
      </c>
      <c r="C1469" t="s">
        <v>5</v>
      </c>
    </row>
    <row r="1470" spans="1:3" x14ac:dyDescent="0.3">
      <c r="A1470">
        <v>1465</v>
      </c>
      <c r="B1470" t="str">
        <f>"00983282"</f>
        <v>00983282</v>
      </c>
      <c r="C1470" t="str">
        <f>"003"</f>
        <v>003</v>
      </c>
    </row>
    <row r="1471" spans="1:3" x14ac:dyDescent="0.3">
      <c r="A1471">
        <v>1466</v>
      </c>
      <c r="B1471" t="str">
        <f>"00801624"</f>
        <v>00801624</v>
      </c>
      <c r="C1471" t="s">
        <v>7</v>
      </c>
    </row>
    <row r="1472" spans="1:3" x14ac:dyDescent="0.3">
      <c r="A1472">
        <v>1467</v>
      </c>
      <c r="B1472" t="str">
        <f>"00986280"</f>
        <v>00986280</v>
      </c>
      <c r="C1472" t="s">
        <v>5</v>
      </c>
    </row>
    <row r="1473" spans="1:3" x14ac:dyDescent="0.3">
      <c r="A1473">
        <v>1468</v>
      </c>
      <c r="B1473" t="str">
        <f>"00985355"</f>
        <v>00985355</v>
      </c>
      <c r="C1473" t="str">
        <f>"003"</f>
        <v>003</v>
      </c>
    </row>
    <row r="1474" spans="1:3" x14ac:dyDescent="0.3">
      <c r="A1474">
        <v>1469</v>
      </c>
      <c r="B1474" t="str">
        <f>"00291928"</f>
        <v>00291928</v>
      </c>
      <c r="C1474" t="s">
        <v>11</v>
      </c>
    </row>
    <row r="1475" spans="1:3" x14ac:dyDescent="0.3">
      <c r="A1475">
        <v>1470</v>
      </c>
      <c r="B1475" t="str">
        <f>"00986534"</f>
        <v>00986534</v>
      </c>
      <c r="C1475" t="s">
        <v>5</v>
      </c>
    </row>
    <row r="1476" spans="1:3" x14ac:dyDescent="0.3">
      <c r="A1476">
        <v>1471</v>
      </c>
      <c r="B1476" t="str">
        <f>"00985866"</f>
        <v>00985866</v>
      </c>
      <c r="C1476" t="s">
        <v>6</v>
      </c>
    </row>
    <row r="1477" spans="1:3" x14ac:dyDescent="0.3">
      <c r="A1477">
        <v>1472</v>
      </c>
      <c r="B1477" t="str">
        <f>"00981744"</f>
        <v>00981744</v>
      </c>
      <c r="C1477" t="s">
        <v>5</v>
      </c>
    </row>
    <row r="1478" spans="1:3" x14ac:dyDescent="0.3">
      <c r="A1478">
        <v>1473</v>
      </c>
      <c r="B1478" t="str">
        <f>"00144253"</f>
        <v>00144253</v>
      </c>
      <c r="C1478" t="str">
        <f>"003"</f>
        <v>003</v>
      </c>
    </row>
    <row r="1479" spans="1:3" x14ac:dyDescent="0.3">
      <c r="A1479">
        <v>1474</v>
      </c>
      <c r="B1479" t="str">
        <f>"00139569"</f>
        <v>00139569</v>
      </c>
      <c r="C1479" t="s">
        <v>5</v>
      </c>
    </row>
    <row r="1480" spans="1:3" x14ac:dyDescent="0.3">
      <c r="A1480">
        <v>1475</v>
      </c>
      <c r="B1480" t="str">
        <f>"00230232"</f>
        <v>00230232</v>
      </c>
      <c r="C1480" t="s">
        <v>11</v>
      </c>
    </row>
    <row r="1481" spans="1:3" x14ac:dyDescent="0.3">
      <c r="A1481">
        <v>1476</v>
      </c>
      <c r="B1481" t="str">
        <f>"00794788"</f>
        <v>00794788</v>
      </c>
      <c r="C1481" t="s">
        <v>13</v>
      </c>
    </row>
    <row r="1482" spans="1:3" x14ac:dyDescent="0.3">
      <c r="A1482">
        <v>1477</v>
      </c>
      <c r="B1482" t="str">
        <f>"00986464"</f>
        <v>00986464</v>
      </c>
      <c r="C1482" t="s">
        <v>7</v>
      </c>
    </row>
    <row r="1483" spans="1:3" x14ac:dyDescent="0.3">
      <c r="A1483">
        <v>1478</v>
      </c>
      <c r="B1483" t="str">
        <f>"00974071"</f>
        <v>00974071</v>
      </c>
      <c r="C1483" t="s">
        <v>10</v>
      </c>
    </row>
    <row r="1484" spans="1:3" x14ac:dyDescent="0.3">
      <c r="A1484">
        <v>1479</v>
      </c>
      <c r="B1484" t="str">
        <f>"00888604"</f>
        <v>00888604</v>
      </c>
      <c r="C1484" t="str">
        <f>"001"</f>
        <v>001</v>
      </c>
    </row>
    <row r="1485" spans="1:3" x14ac:dyDescent="0.3">
      <c r="A1485">
        <v>1480</v>
      </c>
      <c r="B1485" t="str">
        <f>"00985880"</f>
        <v>00985880</v>
      </c>
      <c r="C1485" t="s">
        <v>11</v>
      </c>
    </row>
    <row r="1486" spans="1:3" x14ac:dyDescent="0.3">
      <c r="A1486">
        <v>1481</v>
      </c>
      <c r="B1486" t="str">
        <f>"00986816"</f>
        <v>00986816</v>
      </c>
      <c r="C1486" t="s">
        <v>7</v>
      </c>
    </row>
    <row r="1487" spans="1:3" x14ac:dyDescent="0.3">
      <c r="A1487">
        <v>1482</v>
      </c>
      <c r="B1487" t="str">
        <f>"00933006"</f>
        <v>00933006</v>
      </c>
      <c r="C1487" t="s">
        <v>13</v>
      </c>
    </row>
    <row r="1488" spans="1:3" x14ac:dyDescent="0.3">
      <c r="A1488">
        <v>1483</v>
      </c>
      <c r="B1488" t="str">
        <f>"00484116"</f>
        <v>00484116</v>
      </c>
      <c r="C1488" t="str">
        <f>"004"</f>
        <v>004</v>
      </c>
    </row>
    <row r="1489" spans="1:3" x14ac:dyDescent="0.3">
      <c r="A1489">
        <v>1484</v>
      </c>
      <c r="B1489" t="str">
        <f>"00868187"</f>
        <v>00868187</v>
      </c>
      <c r="C1489" t="str">
        <f>"003"</f>
        <v>003</v>
      </c>
    </row>
    <row r="1490" spans="1:3" x14ac:dyDescent="0.3">
      <c r="A1490">
        <v>1485</v>
      </c>
      <c r="B1490" t="str">
        <f>"00725810"</f>
        <v>00725810</v>
      </c>
      <c r="C1490" t="s">
        <v>5</v>
      </c>
    </row>
    <row r="1491" spans="1:3" x14ac:dyDescent="0.3">
      <c r="A1491">
        <v>1486</v>
      </c>
      <c r="B1491" t="str">
        <f>"00985207"</f>
        <v>00985207</v>
      </c>
      <c r="C1491" t="str">
        <f>"003"</f>
        <v>003</v>
      </c>
    </row>
    <row r="1492" spans="1:3" x14ac:dyDescent="0.3">
      <c r="A1492">
        <v>1487</v>
      </c>
      <c r="B1492" t="str">
        <f>"00490430"</f>
        <v>00490430</v>
      </c>
      <c r="C1492" t="str">
        <f>"004"</f>
        <v>004</v>
      </c>
    </row>
    <row r="1493" spans="1:3" x14ac:dyDescent="0.3">
      <c r="A1493">
        <v>1488</v>
      </c>
      <c r="B1493" t="str">
        <f>"00981596"</f>
        <v>00981596</v>
      </c>
      <c r="C1493" t="str">
        <f>"003"</f>
        <v>003</v>
      </c>
    </row>
    <row r="1494" spans="1:3" x14ac:dyDescent="0.3">
      <c r="A1494">
        <v>1489</v>
      </c>
      <c r="B1494" t="str">
        <f>"00779340"</f>
        <v>00779340</v>
      </c>
      <c r="C1494" t="s">
        <v>5</v>
      </c>
    </row>
    <row r="1495" spans="1:3" x14ac:dyDescent="0.3">
      <c r="A1495">
        <v>1490</v>
      </c>
      <c r="B1495" t="str">
        <f>"00887843"</f>
        <v>00887843</v>
      </c>
      <c r="C1495" t="str">
        <f>"003"</f>
        <v>003</v>
      </c>
    </row>
    <row r="1496" spans="1:3" x14ac:dyDescent="0.3">
      <c r="A1496">
        <v>1491</v>
      </c>
      <c r="B1496" t="str">
        <f>"00815100"</f>
        <v>00815100</v>
      </c>
      <c r="C1496" t="str">
        <f>"003"</f>
        <v>003</v>
      </c>
    </row>
    <row r="1497" spans="1:3" x14ac:dyDescent="0.3">
      <c r="A1497">
        <v>1492</v>
      </c>
      <c r="B1497" t="str">
        <f>"00985004"</f>
        <v>00985004</v>
      </c>
      <c r="C1497" t="s">
        <v>5</v>
      </c>
    </row>
    <row r="1498" spans="1:3" x14ac:dyDescent="0.3">
      <c r="A1498">
        <v>1493</v>
      </c>
      <c r="B1498" t="str">
        <f>"00487490"</f>
        <v>00487490</v>
      </c>
      <c r="C1498" t="s">
        <v>10</v>
      </c>
    </row>
    <row r="1499" spans="1:3" x14ac:dyDescent="0.3">
      <c r="A1499">
        <v>1494</v>
      </c>
      <c r="B1499" t="str">
        <f>"00933040"</f>
        <v>00933040</v>
      </c>
      <c r="C1499" t="s">
        <v>5</v>
      </c>
    </row>
    <row r="1500" spans="1:3" x14ac:dyDescent="0.3">
      <c r="A1500">
        <v>1495</v>
      </c>
      <c r="B1500" t="str">
        <f>"00888013"</f>
        <v>00888013</v>
      </c>
      <c r="C1500" t="s">
        <v>5</v>
      </c>
    </row>
    <row r="1501" spans="1:3" x14ac:dyDescent="0.3">
      <c r="A1501">
        <v>1496</v>
      </c>
      <c r="B1501" t="str">
        <f>"00921761"</f>
        <v>00921761</v>
      </c>
      <c r="C1501" t="str">
        <f>"003"</f>
        <v>003</v>
      </c>
    </row>
    <row r="1502" spans="1:3" x14ac:dyDescent="0.3">
      <c r="A1502">
        <v>1497</v>
      </c>
      <c r="B1502" t="str">
        <f>"00725742"</f>
        <v>00725742</v>
      </c>
      <c r="C1502" t="str">
        <f>"003"</f>
        <v>003</v>
      </c>
    </row>
    <row r="1503" spans="1:3" x14ac:dyDescent="0.3">
      <c r="A1503">
        <v>1498</v>
      </c>
      <c r="B1503" t="str">
        <f>"00986788"</f>
        <v>00986788</v>
      </c>
      <c r="C1503" t="s">
        <v>5</v>
      </c>
    </row>
    <row r="1504" spans="1:3" x14ac:dyDescent="0.3">
      <c r="A1504">
        <v>1499</v>
      </c>
      <c r="B1504" t="str">
        <f>"00983732"</f>
        <v>00983732</v>
      </c>
      <c r="C1504" t="str">
        <f>"001"</f>
        <v>001</v>
      </c>
    </row>
    <row r="1505" spans="1:3" x14ac:dyDescent="0.3">
      <c r="A1505">
        <v>1500</v>
      </c>
      <c r="B1505" t="str">
        <f>"00982894"</f>
        <v>00982894</v>
      </c>
      <c r="C1505" t="str">
        <f>"003"</f>
        <v>003</v>
      </c>
    </row>
    <row r="1506" spans="1:3" x14ac:dyDescent="0.3">
      <c r="A1506">
        <v>1501</v>
      </c>
      <c r="B1506" t="str">
        <f>"00462394"</f>
        <v>00462394</v>
      </c>
      <c r="C1506" t="str">
        <f>"003"</f>
        <v>003</v>
      </c>
    </row>
    <row r="1507" spans="1:3" x14ac:dyDescent="0.3">
      <c r="A1507">
        <v>1502</v>
      </c>
      <c r="B1507" t="str">
        <f>"00754228"</f>
        <v>00754228</v>
      </c>
      <c r="C1507" t="s">
        <v>5</v>
      </c>
    </row>
    <row r="1508" spans="1:3" x14ac:dyDescent="0.3">
      <c r="A1508">
        <v>1503</v>
      </c>
      <c r="B1508" t="str">
        <f>"00845765"</f>
        <v>00845765</v>
      </c>
      <c r="C1508" t="str">
        <f>"003"</f>
        <v>003</v>
      </c>
    </row>
    <row r="1509" spans="1:3" x14ac:dyDescent="0.3">
      <c r="A1509">
        <v>1504</v>
      </c>
      <c r="B1509" t="str">
        <f>"00985479"</f>
        <v>00985479</v>
      </c>
      <c r="C1509" t="s">
        <v>7</v>
      </c>
    </row>
    <row r="1510" spans="1:3" x14ac:dyDescent="0.3">
      <c r="A1510">
        <v>1505</v>
      </c>
      <c r="B1510" t="str">
        <f>"00982082"</f>
        <v>00982082</v>
      </c>
      <c r="C1510" t="s">
        <v>5</v>
      </c>
    </row>
    <row r="1511" spans="1:3" x14ac:dyDescent="0.3">
      <c r="A1511">
        <v>1506</v>
      </c>
      <c r="B1511" t="str">
        <f>"201603000630"</f>
        <v>201603000630</v>
      </c>
      <c r="C1511" t="s">
        <v>5</v>
      </c>
    </row>
    <row r="1512" spans="1:3" x14ac:dyDescent="0.3">
      <c r="A1512">
        <v>1507</v>
      </c>
      <c r="B1512" t="str">
        <f>"00984233"</f>
        <v>00984233</v>
      </c>
      <c r="C1512" t="s">
        <v>5</v>
      </c>
    </row>
    <row r="1513" spans="1:3" x14ac:dyDescent="0.3">
      <c r="A1513">
        <v>1508</v>
      </c>
      <c r="B1513" t="str">
        <f>"00457117"</f>
        <v>00457117</v>
      </c>
      <c r="C1513" t="s">
        <v>11</v>
      </c>
    </row>
    <row r="1514" spans="1:3" x14ac:dyDescent="0.3">
      <c r="A1514">
        <v>1509</v>
      </c>
      <c r="B1514" t="str">
        <f>"00757686"</f>
        <v>00757686</v>
      </c>
      <c r="C1514" t="s">
        <v>5</v>
      </c>
    </row>
    <row r="1515" spans="1:3" x14ac:dyDescent="0.3">
      <c r="A1515">
        <v>1510</v>
      </c>
      <c r="B1515" t="str">
        <f>"00974022"</f>
        <v>00974022</v>
      </c>
      <c r="C1515" t="str">
        <f>"003"</f>
        <v>003</v>
      </c>
    </row>
    <row r="1516" spans="1:3" x14ac:dyDescent="0.3">
      <c r="A1516">
        <v>1511</v>
      </c>
      <c r="B1516" t="str">
        <f>"00179409"</f>
        <v>00179409</v>
      </c>
      <c r="C1516" t="s">
        <v>6</v>
      </c>
    </row>
    <row r="1517" spans="1:3" x14ac:dyDescent="0.3">
      <c r="A1517">
        <v>1512</v>
      </c>
      <c r="B1517" t="str">
        <f>"00544560"</f>
        <v>00544560</v>
      </c>
      <c r="C1517" t="str">
        <f>"003"</f>
        <v>003</v>
      </c>
    </row>
    <row r="1518" spans="1:3" x14ac:dyDescent="0.3">
      <c r="A1518">
        <v>1513</v>
      </c>
      <c r="B1518" t="str">
        <f>"00949162"</f>
        <v>00949162</v>
      </c>
      <c r="C1518" t="str">
        <f>"003"</f>
        <v>003</v>
      </c>
    </row>
    <row r="1519" spans="1:3" x14ac:dyDescent="0.3">
      <c r="A1519">
        <v>1514</v>
      </c>
      <c r="B1519" t="str">
        <f>"00746409"</f>
        <v>00746409</v>
      </c>
      <c r="C1519" t="s">
        <v>5</v>
      </c>
    </row>
    <row r="1520" spans="1:3" x14ac:dyDescent="0.3">
      <c r="A1520">
        <v>1515</v>
      </c>
      <c r="B1520" t="str">
        <f>"00986311"</f>
        <v>00986311</v>
      </c>
      <c r="C1520" t="s">
        <v>7</v>
      </c>
    </row>
    <row r="1521" spans="1:3" x14ac:dyDescent="0.3">
      <c r="A1521">
        <v>1516</v>
      </c>
      <c r="B1521" t="str">
        <f>"00986385"</f>
        <v>00986385</v>
      </c>
      <c r="C1521" t="str">
        <f>"003"</f>
        <v>003</v>
      </c>
    </row>
    <row r="1522" spans="1:3" x14ac:dyDescent="0.3">
      <c r="A1522">
        <v>1517</v>
      </c>
      <c r="B1522" t="str">
        <f>"00876992"</f>
        <v>00876992</v>
      </c>
      <c r="C1522" t="s">
        <v>5</v>
      </c>
    </row>
    <row r="1523" spans="1:3" x14ac:dyDescent="0.3">
      <c r="A1523">
        <v>1518</v>
      </c>
      <c r="B1523" t="str">
        <f>"00985518"</f>
        <v>00985518</v>
      </c>
      <c r="C1523" t="s">
        <v>5</v>
      </c>
    </row>
    <row r="1524" spans="1:3" x14ac:dyDescent="0.3">
      <c r="A1524">
        <v>1519</v>
      </c>
      <c r="B1524" t="str">
        <f>"201406017932"</f>
        <v>201406017932</v>
      </c>
      <c r="C1524" t="str">
        <f>"003"</f>
        <v>003</v>
      </c>
    </row>
    <row r="1525" spans="1:3" x14ac:dyDescent="0.3">
      <c r="A1525">
        <v>1520</v>
      </c>
      <c r="B1525" t="str">
        <f>"00738904"</f>
        <v>00738904</v>
      </c>
      <c r="C1525" t="str">
        <f>"003"</f>
        <v>003</v>
      </c>
    </row>
    <row r="1526" spans="1:3" x14ac:dyDescent="0.3">
      <c r="A1526">
        <v>1521</v>
      </c>
      <c r="B1526" t="str">
        <f>"00932293"</f>
        <v>00932293</v>
      </c>
      <c r="C1526" t="s">
        <v>11</v>
      </c>
    </row>
    <row r="1527" spans="1:3" x14ac:dyDescent="0.3">
      <c r="A1527">
        <v>1522</v>
      </c>
      <c r="B1527" t="str">
        <f>"00150358"</f>
        <v>00150358</v>
      </c>
      <c r="C1527" t="str">
        <f>"003"</f>
        <v>003</v>
      </c>
    </row>
    <row r="1528" spans="1:3" x14ac:dyDescent="0.3">
      <c r="A1528">
        <v>1523</v>
      </c>
      <c r="B1528" t="str">
        <f>"00979516"</f>
        <v>00979516</v>
      </c>
      <c r="C1528" t="s">
        <v>5</v>
      </c>
    </row>
    <row r="1529" spans="1:3" x14ac:dyDescent="0.3">
      <c r="A1529">
        <v>1524</v>
      </c>
      <c r="B1529" t="str">
        <f>"00202711"</f>
        <v>00202711</v>
      </c>
      <c r="C1529" t="s">
        <v>25</v>
      </c>
    </row>
    <row r="1530" spans="1:3" x14ac:dyDescent="0.3">
      <c r="A1530">
        <v>1525</v>
      </c>
      <c r="B1530" t="str">
        <f>"00979044"</f>
        <v>00979044</v>
      </c>
      <c r="C1530" t="str">
        <f>"003"</f>
        <v>003</v>
      </c>
    </row>
    <row r="1531" spans="1:3" x14ac:dyDescent="0.3">
      <c r="A1531">
        <v>1526</v>
      </c>
      <c r="B1531" t="str">
        <f>"00981935"</f>
        <v>00981935</v>
      </c>
      <c r="C1531" t="s">
        <v>13</v>
      </c>
    </row>
    <row r="1532" spans="1:3" x14ac:dyDescent="0.3">
      <c r="A1532">
        <v>1527</v>
      </c>
      <c r="B1532" t="str">
        <f>"00681798"</f>
        <v>00681798</v>
      </c>
      <c r="C1532" t="s">
        <v>6</v>
      </c>
    </row>
    <row r="1533" spans="1:3" x14ac:dyDescent="0.3">
      <c r="A1533">
        <v>1528</v>
      </c>
      <c r="B1533" t="str">
        <f>"00880930"</f>
        <v>00880930</v>
      </c>
      <c r="C1533" t="s">
        <v>10</v>
      </c>
    </row>
    <row r="1534" spans="1:3" x14ac:dyDescent="0.3">
      <c r="A1534">
        <v>1529</v>
      </c>
      <c r="B1534" t="str">
        <f>"00030413"</f>
        <v>00030413</v>
      </c>
      <c r="C1534" t="s">
        <v>11</v>
      </c>
    </row>
    <row r="1535" spans="1:3" x14ac:dyDescent="0.3">
      <c r="A1535">
        <v>1530</v>
      </c>
      <c r="B1535" t="str">
        <f>"00972417"</f>
        <v>00972417</v>
      </c>
      <c r="C1535" t="s">
        <v>5</v>
      </c>
    </row>
    <row r="1536" spans="1:3" x14ac:dyDescent="0.3">
      <c r="A1536">
        <v>1531</v>
      </c>
      <c r="B1536" t="str">
        <f>"00791673"</f>
        <v>00791673</v>
      </c>
      <c r="C1536" t="str">
        <f>"003"</f>
        <v>003</v>
      </c>
    </row>
    <row r="1537" spans="1:3" x14ac:dyDescent="0.3">
      <c r="A1537">
        <v>1532</v>
      </c>
      <c r="B1537" t="str">
        <f>"00981870"</f>
        <v>00981870</v>
      </c>
      <c r="C1537" t="s">
        <v>7</v>
      </c>
    </row>
    <row r="1538" spans="1:3" x14ac:dyDescent="0.3">
      <c r="A1538">
        <v>1533</v>
      </c>
      <c r="B1538" t="str">
        <f>"00970254"</f>
        <v>00970254</v>
      </c>
      <c r="C1538" t="str">
        <f>"003"</f>
        <v>003</v>
      </c>
    </row>
    <row r="1539" spans="1:3" x14ac:dyDescent="0.3">
      <c r="A1539">
        <v>1534</v>
      </c>
      <c r="B1539" t="str">
        <f>"00846721"</f>
        <v>00846721</v>
      </c>
      <c r="C1539" t="s">
        <v>5</v>
      </c>
    </row>
    <row r="1540" spans="1:3" x14ac:dyDescent="0.3">
      <c r="A1540">
        <v>1535</v>
      </c>
      <c r="B1540" t="str">
        <f>"00984762"</f>
        <v>00984762</v>
      </c>
      <c r="C1540" t="s">
        <v>8</v>
      </c>
    </row>
    <row r="1541" spans="1:3" x14ac:dyDescent="0.3">
      <c r="A1541">
        <v>1536</v>
      </c>
      <c r="B1541" t="str">
        <f>"00815689"</f>
        <v>00815689</v>
      </c>
      <c r="C1541" t="s">
        <v>5</v>
      </c>
    </row>
    <row r="1542" spans="1:3" x14ac:dyDescent="0.3">
      <c r="A1542">
        <v>1537</v>
      </c>
      <c r="B1542" t="str">
        <f>"201511018094"</f>
        <v>201511018094</v>
      </c>
      <c r="C1542" t="s">
        <v>5</v>
      </c>
    </row>
    <row r="1543" spans="1:3" x14ac:dyDescent="0.3">
      <c r="A1543">
        <v>1538</v>
      </c>
      <c r="B1543" t="str">
        <f>"00934386"</f>
        <v>00934386</v>
      </c>
      <c r="C1543" t="str">
        <f>"003"</f>
        <v>003</v>
      </c>
    </row>
    <row r="1544" spans="1:3" x14ac:dyDescent="0.3">
      <c r="A1544">
        <v>1539</v>
      </c>
      <c r="B1544" t="str">
        <f>"00967516"</f>
        <v>00967516</v>
      </c>
      <c r="C1544" t="str">
        <f>"001"</f>
        <v>001</v>
      </c>
    </row>
    <row r="1545" spans="1:3" x14ac:dyDescent="0.3">
      <c r="A1545">
        <v>1540</v>
      </c>
      <c r="B1545" t="str">
        <f>"00985677"</f>
        <v>00985677</v>
      </c>
      <c r="C1545" t="s">
        <v>5</v>
      </c>
    </row>
    <row r="1546" spans="1:3" x14ac:dyDescent="0.3">
      <c r="A1546">
        <v>1541</v>
      </c>
      <c r="B1546" t="str">
        <f>"00826664"</f>
        <v>00826664</v>
      </c>
      <c r="C1546" t="s">
        <v>5</v>
      </c>
    </row>
    <row r="1547" spans="1:3" x14ac:dyDescent="0.3">
      <c r="A1547">
        <v>1542</v>
      </c>
      <c r="B1547" t="str">
        <f>"00162391"</f>
        <v>00162391</v>
      </c>
      <c r="C1547" t="str">
        <f>"003"</f>
        <v>003</v>
      </c>
    </row>
    <row r="1548" spans="1:3" x14ac:dyDescent="0.3">
      <c r="A1548">
        <v>1543</v>
      </c>
      <c r="B1548" t="str">
        <f>"00981955"</f>
        <v>00981955</v>
      </c>
      <c r="C1548" t="s">
        <v>5</v>
      </c>
    </row>
    <row r="1549" spans="1:3" x14ac:dyDescent="0.3">
      <c r="A1549">
        <v>1544</v>
      </c>
      <c r="B1549" t="str">
        <f>"00506746"</f>
        <v>00506746</v>
      </c>
      <c r="C1549" t="s">
        <v>5</v>
      </c>
    </row>
    <row r="1550" spans="1:3" x14ac:dyDescent="0.3">
      <c r="A1550">
        <v>1545</v>
      </c>
      <c r="B1550" t="str">
        <f>"00972945"</f>
        <v>00972945</v>
      </c>
      <c r="C1550" t="s">
        <v>7</v>
      </c>
    </row>
    <row r="1551" spans="1:3" x14ac:dyDescent="0.3">
      <c r="A1551">
        <v>1546</v>
      </c>
      <c r="B1551" t="str">
        <f>"00901963"</f>
        <v>00901963</v>
      </c>
      <c r="C1551" t="s">
        <v>5</v>
      </c>
    </row>
    <row r="1552" spans="1:3" x14ac:dyDescent="0.3">
      <c r="A1552">
        <v>1547</v>
      </c>
      <c r="B1552" t="str">
        <f>"00984792"</f>
        <v>00984792</v>
      </c>
      <c r="C1552" t="s">
        <v>11</v>
      </c>
    </row>
    <row r="1553" spans="1:3" x14ac:dyDescent="0.3">
      <c r="A1553">
        <v>1548</v>
      </c>
      <c r="B1553" t="str">
        <f>"00188405"</f>
        <v>00188405</v>
      </c>
      <c r="C1553" t="str">
        <f>"003"</f>
        <v>003</v>
      </c>
    </row>
    <row r="1554" spans="1:3" x14ac:dyDescent="0.3">
      <c r="A1554">
        <v>1549</v>
      </c>
      <c r="B1554" t="str">
        <f>"00469083"</f>
        <v>00469083</v>
      </c>
      <c r="C1554" t="s">
        <v>5</v>
      </c>
    </row>
    <row r="1555" spans="1:3" x14ac:dyDescent="0.3">
      <c r="A1555">
        <v>1550</v>
      </c>
      <c r="B1555" t="str">
        <f>"00982532"</f>
        <v>00982532</v>
      </c>
      <c r="C1555" t="s">
        <v>5</v>
      </c>
    </row>
    <row r="1556" spans="1:3" x14ac:dyDescent="0.3">
      <c r="A1556">
        <v>1551</v>
      </c>
      <c r="B1556" t="str">
        <f>"201604006042"</f>
        <v>201604006042</v>
      </c>
      <c r="C1556" t="str">
        <f>"003"</f>
        <v>003</v>
      </c>
    </row>
    <row r="1557" spans="1:3" x14ac:dyDescent="0.3">
      <c r="A1557">
        <v>1552</v>
      </c>
      <c r="B1557" t="str">
        <f>"00450560"</f>
        <v>00450560</v>
      </c>
      <c r="C1557" t="str">
        <f>"003"</f>
        <v>003</v>
      </c>
    </row>
    <row r="1558" spans="1:3" x14ac:dyDescent="0.3">
      <c r="A1558">
        <v>1553</v>
      </c>
      <c r="B1558" t="str">
        <f>"00201452"</f>
        <v>00201452</v>
      </c>
      <c r="C1558" t="str">
        <f>"003"</f>
        <v>003</v>
      </c>
    </row>
    <row r="1559" spans="1:3" x14ac:dyDescent="0.3">
      <c r="A1559">
        <v>1554</v>
      </c>
      <c r="B1559" t="str">
        <f>"00328138"</f>
        <v>00328138</v>
      </c>
      <c r="C1559" t="s">
        <v>7</v>
      </c>
    </row>
    <row r="1560" spans="1:3" x14ac:dyDescent="0.3">
      <c r="A1560">
        <v>1555</v>
      </c>
      <c r="B1560" t="str">
        <f>"201406013475"</f>
        <v>201406013475</v>
      </c>
      <c r="C1560" t="s">
        <v>5</v>
      </c>
    </row>
    <row r="1561" spans="1:3" x14ac:dyDescent="0.3">
      <c r="A1561">
        <v>1556</v>
      </c>
      <c r="B1561" t="str">
        <f>"00982264"</f>
        <v>00982264</v>
      </c>
      <c r="C1561" t="str">
        <f>"003"</f>
        <v>003</v>
      </c>
    </row>
    <row r="1562" spans="1:3" x14ac:dyDescent="0.3">
      <c r="A1562">
        <v>1557</v>
      </c>
      <c r="B1562" t="str">
        <f>"00389900"</f>
        <v>00389900</v>
      </c>
      <c r="C1562" t="str">
        <f>"003"</f>
        <v>003</v>
      </c>
    </row>
    <row r="1563" spans="1:3" x14ac:dyDescent="0.3">
      <c r="A1563">
        <v>1558</v>
      </c>
      <c r="B1563" t="str">
        <f>"00741684"</f>
        <v>00741684</v>
      </c>
      <c r="C1563" t="s">
        <v>5</v>
      </c>
    </row>
    <row r="1564" spans="1:3" x14ac:dyDescent="0.3">
      <c r="A1564">
        <v>1559</v>
      </c>
      <c r="B1564" t="str">
        <f>"201511043016"</f>
        <v>201511043016</v>
      </c>
      <c r="C1564" t="str">
        <f>"004"</f>
        <v>004</v>
      </c>
    </row>
    <row r="1565" spans="1:3" x14ac:dyDescent="0.3">
      <c r="A1565">
        <v>1560</v>
      </c>
      <c r="B1565" t="str">
        <f>"00985032"</f>
        <v>00985032</v>
      </c>
      <c r="C1565" t="str">
        <f>"003"</f>
        <v>003</v>
      </c>
    </row>
    <row r="1566" spans="1:3" x14ac:dyDescent="0.3">
      <c r="A1566">
        <v>1561</v>
      </c>
      <c r="B1566" t="str">
        <f>"00880106"</f>
        <v>00880106</v>
      </c>
      <c r="C1566" t="str">
        <f>"003"</f>
        <v>003</v>
      </c>
    </row>
    <row r="1567" spans="1:3" x14ac:dyDescent="0.3">
      <c r="A1567">
        <v>1562</v>
      </c>
      <c r="B1567" t="str">
        <f>"00904420"</f>
        <v>00904420</v>
      </c>
      <c r="C1567" t="s">
        <v>9</v>
      </c>
    </row>
    <row r="1568" spans="1:3" x14ac:dyDescent="0.3">
      <c r="A1568">
        <v>1563</v>
      </c>
      <c r="B1568" t="str">
        <f>"00025126"</f>
        <v>00025126</v>
      </c>
      <c r="C1568" t="s">
        <v>7</v>
      </c>
    </row>
    <row r="1569" spans="1:3" x14ac:dyDescent="0.3">
      <c r="A1569">
        <v>1564</v>
      </c>
      <c r="B1569" t="str">
        <f>"00986643"</f>
        <v>00986643</v>
      </c>
      <c r="C1569" t="str">
        <f>"003"</f>
        <v>003</v>
      </c>
    </row>
    <row r="1570" spans="1:3" x14ac:dyDescent="0.3">
      <c r="A1570">
        <v>1565</v>
      </c>
      <c r="B1570" t="str">
        <f>"00986698"</f>
        <v>00986698</v>
      </c>
      <c r="C1570" t="s">
        <v>5</v>
      </c>
    </row>
    <row r="1571" spans="1:3" x14ac:dyDescent="0.3">
      <c r="A1571">
        <v>1566</v>
      </c>
      <c r="B1571" t="str">
        <f>"201507003052"</f>
        <v>201507003052</v>
      </c>
      <c r="C1571" t="str">
        <f>"001"</f>
        <v>001</v>
      </c>
    </row>
    <row r="1572" spans="1:3" x14ac:dyDescent="0.3">
      <c r="A1572">
        <v>1567</v>
      </c>
      <c r="B1572" t="str">
        <f>"00979691"</f>
        <v>00979691</v>
      </c>
      <c r="C1572" t="str">
        <f>"003"</f>
        <v>003</v>
      </c>
    </row>
    <row r="1573" spans="1:3" x14ac:dyDescent="0.3">
      <c r="A1573">
        <v>1568</v>
      </c>
      <c r="B1573" t="str">
        <f>"00985977"</f>
        <v>00985977</v>
      </c>
      <c r="C1573" t="s">
        <v>7</v>
      </c>
    </row>
    <row r="1574" spans="1:3" x14ac:dyDescent="0.3">
      <c r="A1574">
        <v>1569</v>
      </c>
      <c r="B1574" t="str">
        <f>"00980175"</f>
        <v>00980175</v>
      </c>
      <c r="C1574" t="str">
        <f>"003"</f>
        <v>003</v>
      </c>
    </row>
    <row r="1575" spans="1:3" x14ac:dyDescent="0.3">
      <c r="A1575">
        <v>1570</v>
      </c>
      <c r="B1575" t="str">
        <f>"00986898"</f>
        <v>00986898</v>
      </c>
      <c r="C1575" t="str">
        <f>"003"</f>
        <v>003</v>
      </c>
    </row>
    <row r="1576" spans="1:3" x14ac:dyDescent="0.3">
      <c r="A1576">
        <v>1571</v>
      </c>
      <c r="B1576" t="str">
        <f>"00076827"</f>
        <v>00076827</v>
      </c>
      <c r="C1576" t="s">
        <v>5</v>
      </c>
    </row>
    <row r="1577" spans="1:3" x14ac:dyDescent="0.3">
      <c r="A1577">
        <v>1572</v>
      </c>
      <c r="B1577" t="str">
        <f>"00986217"</f>
        <v>00986217</v>
      </c>
      <c r="C1577" t="s">
        <v>5</v>
      </c>
    </row>
    <row r="1578" spans="1:3" x14ac:dyDescent="0.3">
      <c r="A1578">
        <v>1573</v>
      </c>
      <c r="B1578" t="str">
        <f>"00779326"</f>
        <v>00779326</v>
      </c>
      <c r="C1578" t="s">
        <v>5</v>
      </c>
    </row>
    <row r="1579" spans="1:3" x14ac:dyDescent="0.3">
      <c r="A1579">
        <v>1574</v>
      </c>
      <c r="B1579" t="str">
        <f>"00986682"</f>
        <v>00986682</v>
      </c>
      <c r="C1579" t="s">
        <v>5</v>
      </c>
    </row>
    <row r="1580" spans="1:3" x14ac:dyDescent="0.3">
      <c r="A1580">
        <v>1575</v>
      </c>
      <c r="B1580" t="str">
        <f>"00848612"</f>
        <v>00848612</v>
      </c>
      <c r="C1580" t="str">
        <f>"003"</f>
        <v>003</v>
      </c>
    </row>
    <row r="1581" spans="1:3" x14ac:dyDescent="0.3">
      <c r="A1581">
        <v>1576</v>
      </c>
      <c r="B1581" t="str">
        <f>"00510710"</f>
        <v>00510710</v>
      </c>
      <c r="C1581" t="s">
        <v>5</v>
      </c>
    </row>
    <row r="1582" spans="1:3" x14ac:dyDescent="0.3">
      <c r="A1582">
        <v>1577</v>
      </c>
      <c r="B1582" t="str">
        <f>"00276229"</f>
        <v>00276229</v>
      </c>
      <c r="C1582" t="str">
        <f>"003"</f>
        <v>003</v>
      </c>
    </row>
    <row r="1583" spans="1:3" x14ac:dyDescent="0.3">
      <c r="A1583">
        <v>1578</v>
      </c>
      <c r="B1583" t="str">
        <f>"00981164"</f>
        <v>00981164</v>
      </c>
      <c r="C1583" t="s">
        <v>6</v>
      </c>
    </row>
    <row r="1584" spans="1:3" x14ac:dyDescent="0.3">
      <c r="A1584">
        <v>1579</v>
      </c>
      <c r="B1584" t="str">
        <f>"00984364"</f>
        <v>00984364</v>
      </c>
      <c r="C1584" t="s">
        <v>11</v>
      </c>
    </row>
    <row r="1585" spans="1:3" x14ac:dyDescent="0.3">
      <c r="A1585">
        <v>1580</v>
      </c>
      <c r="B1585" t="str">
        <f>"00301341"</f>
        <v>00301341</v>
      </c>
      <c r="C1585" t="str">
        <f>"003"</f>
        <v>003</v>
      </c>
    </row>
    <row r="1586" spans="1:3" x14ac:dyDescent="0.3">
      <c r="A1586">
        <v>1581</v>
      </c>
      <c r="B1586" t="str">
        <f>"00986662"</f>
        <v>00986662</v>
      </c>
      <c r="C1586" t="s">
        <v>5</v>
      </c>
    </row>
    <row r="1587" spans="1:3" x14ac:dyDescent="0.3">
      <c r="A1587">
        <v>1582</v>
      </c>
      <c r="B1587" t="str">
        <f>"00986501"</f>
        <v>00986501</v>
      </c>
      <c r="C1587" t="s">
        <v>5</v>
      </c>
    </row>
    <row r="1588" spans="1:3" x14ac:dyDescent="0.3">
      <c r="A1588">
        <v>1583</v>
      </c>
      <c r="B1588" t="str">
        <f>"00228382"</f>
        <v>00228382</v>
      </c>
      <c r="C1588" t="s">
        <v>5</v>
      </c>
    </row>
    <row r="1589" spans="1:3" x14ac:dyDescent="0.3">
      <c r="A1589">
        <v>1584</v>
      </c>
      <c r="B1589" t="str">
        <f>"00985728"</f>
        <v>00985728</v>
      </c>
      <c r="C1589" t="s">
        <v>5</v>
      </c>
    </row>
    <row r="1590" spans="1:3" x14ac:dyDescent="0.3">
      <c r="A1590">
        <v>1585</v>
      </c>
      <c r="B1590" t="str">
        <f>"00987023"</f>
        <v>00987023</v>
      </c>
      <c r="C1590" t="s">
        <v>14</v>
      </c>
    </row>
    <row r="1591" spans="1:3" x14ac:dyDescent="0.3">
      <c r="A1591">
        <v>1586</v>
      </c>
      <c r="B1591" t="str">
        <f>"00987132"</f>
        <v>00987132</v>
      </c>
      <c r="C1591" t="s">
        <v>7</v>
      </c>
    </row>
    <row r="1592" spans="1:3" x14ac:dyDescent="0.3">
      <c r="A1592">
        <v>1587</v>
      </c>
      <c r="B1592" t="str">
        <f>"00923850"</f>
        <v>00923850</v>
      </c>
      <c r="C1592" t="str">
        <f>"003"</f>
        <v>003</v>
      </c>
    </row>
    <row r="1593" spans="1:3" x14ac:dyDescent="0.3">
      <c r="A1593">
        <v>1588</v>
      </c>
      <c r="B1593" t="str">
        <f>"00985346"</f>
        <v>00985346</v>
      </c>
      <c r="C1593" t="s">
        <v>18</v>
      </c>
    </row>
    <row r="1594" spans="1:3" x14ac:dyDescent="0.3">
      <c r="A1594">
        <v>1589</v>
      </c>
      <c r="B1594" t="str">
        <f>"201406013234"</f>
        <v>201406013234</v>
      </c>
      <c r="C1594" t="s">
        <v>6</v>
      </c>
    </row>
    <row r="1595" spans="1:3" x14ac:dyDescent="0.3">
      <c r="A1595">
        <v>1590</v>
      </c>
      <c r="B1595" t="str">
        <f>"00107529"</f>
        <v>00107529</v>
      </c>
      <c r="C1595" t="str">
        <f>"003"</f>
        <v>003</v>
      </c>
    </row>
    <row r="1596" spans="1:3" x14ac:dyDescent="0.3">
      <c r="A1596">
        <v>1591</v>
      </c>
      <c r="B1596" t="str">
        <f>"00817409"</f>
        <v>00817409</v>
      </c>
      <c r="C1596" t="s">
        <v>5</v>
      </c>
    </row>
    <row r="1597" spans="1:3" x14ac:dyDescent="0.3">
      <c r="A1597">
        <v>1592</v>
      </c>
      <c r="B1597" t="str">
        <f>"00452774"</f>
        <v>00452774</v>
      </c>
      <c r="C1597" t="str">
        <f>"003"</f>
        <v>003</v>
      </c>
    </row>
    <row r="1598" spans="1:3" x14ac:dyDescent="0.3">
      <c r="A1598">
        <v>1593</v>
      </c>
      <c r="B1598" t="str">
        <f>"00986223"</f>
        <v>00986223</v>
      </c>
      <c r="C1598" t="s">
        <v>5</v>
      </c>
    </row>
    <row r="1599" spans="1:3" x14ac:dyDescent="0.3">
      <c r="A1599">
        <v>1594</v>
      </c>
      <c r="B1599" t="str">
        <f>"00275656"</f>
        <v>00275656</v>
      </c>
      <c r="C1599" t="s">
        <v>5</v>
      </c>
    </row>
    <row r="1600" spans="1:3" x14ac:dyDescent="0.3">
      <c r="A1600">
        <v>1595</v>
      </c>
      <c r="B1600" t="str">
        <f>"00983448"</f>
        <v>00983448</v>
      </c>
      <c r="C1600" t="s">
        <v>5</v>
      </c>
    </row>
    <row r="1601" spans="1:3" x14ac:dyDescent="0.3">
      <c r="A1601">
        <v>1596</v>
      </c>
      <c r="B1601" t="str">
        <f>"00983489"</f>
        <v>00983489</v>
      </c>
      <c r="C1601" t="s">
        <v>13</v>
      </c>
    </row>
    <row r="1602" spans="1:3" x14ac:dyDescent="0.3">
      <c r="A1602">
        <v>1597</v>
      </c>
      <c r="B1602" t="str">
        <f>"00816420"</f>
        <v>00816420</v>
      </c>
      <c r="C1602" t="str">
        <f>"003"</f>
        <v>003</v>
      </c>
    </row>
    <row r="1603" spans="1:3" x14ac:dyDescent="0.3">
      <c r="A1603">
        <v>1598</v>
      </c>
      <c r="B1603" t="str">
        <f>"00011359"</f>
        <v>00011359</v>
      </c>
      <c r="C1603" t="s">
        <v>5</v>
      </c>
    </row>
    <row r="1604" spans="1:3" x14ac:dyDescent="0.3">
      <c r="A1604">
        <v>1599</v>
      </c>
      <c r="B1604" t="str">
        <f>"00980167"</f>
        <v>00980167</v>
      </c>
      <c r="C1604" t="s">
        <v>7</v>
      </c>
    </row>
    <row r="1605" spans="1:3" x14ac:dyDescent="0.3">
      <c r="A1605">
        <v>1600</v>
      </c>
      <c r="B1605" t="str">
        <f>"00979137"</f>
        <v>00979137</v>
      </c>
      <c r="C1605" t="str">
        <f>"003"</f>
        <v>003</v>
      </c>
    </row>
    <row r="1606" spans="1:3" x14ac:dyDescent="0.3">
      <c r="A1606">
        <v>1601</v>
      </c>
      <c r="B1606" t="str">
        <f>"00475044"</f>
        <v>00475044</v>
      </c>
      <c r="C1606" t="s">
        <v>7</v>
      </c>
    </row>
    <row r="1607" spans="1:3" x14ac:dyDescent="0.3">
      <c r="A1607">
        <v>1602</v>
      </c>
      <c r="B1607" t="str">
        <f>"00081634"</f>
        <v>00081634</v>
      </c>
      <c r="C1607" t="str">
        <f>"003"</f>
        <v>003</v>
      </c>
    </row>
    <row r="1608" spans="1:3" x14ac:dyDescent="0.3">
      <c r="A1608">
        <v>1603</v>
      </c>
      <c r="B1608" t="str">
        <f>"00697997"</f>
        <v>00697997</v>
      </c>
      <c r="C1608" t="str">
        <f>"003"</f>
        <v>003</v>
      </c>
    </row>
    <row r="1609" spans="1:3" x14ac:dyDescent="0.3">
      <c r="A1609">
        <v>1604</v>
      </c>
      <c r="B1609" t="str">
        <f>"00985648"</f>
        <v>00985648</v>
      </c>
      <c r="C1609" t="str">
        <f>"003"</f>
        <v>003</v>
      </c>
    </row>
    <row r="1610" spans="1:3" x14ac:dyDescent="0.3">
      <c r="A1610">
        <v>1605</v>
      </c>
      <c r="B1610" t="str">
        <f>"201604001169"</f>
        <v>201604001169</v>
      </c>
      <c r="C1610" t="str">
        <f>"003"</f>
        <v>003</v>
      </c>
    </row>
    <row r="1611" spans="1:3" x14ac:dyDescent="0.3">
      <c r="A1611">
        <v>1606</v>
      </c>
      <c r="B1611" t="str">
        <f>"00982250"</f>
        <v>00982250</v>
      </c>
      <c r="C1611" t="s">
        <v>5</v>
      </c>
    </row>
    <row r="1612" spans="1:3" x14ac:dyDescent="0.3">
      <c r="A1612">
        <v>1607</v>
      </c>
      <c r="B1612" t="str">
        <f>"00983228"</f>
        <v>00983228</v>
      </c>
      <c r="C1612" t="s">
        <v>5</v>
      </c>
    </row>
    <row r="1613" spans="1:3" x14ac:dyDescent="0.3">
      <c r="A1613">
        <v>1608</v>
      </c>
      <c r="B1613" t="str">
        <f>"00411245"</f>
        <v>00411245</v>
      </c>
      <c r="C1613" t="str">
        <f>"003"</f>
        <v>003</v>
      </c>
    </row>
    <row r="1614" spans="1:3" x14ac:dyDescent="0.3">
      <c r="A1614">
        <v>1609</v>
      </c>
      <c r="B1614" t="str">
        <f>"00979618"</f>
        <v>00979618</v>
      </c>
      <c r="C1614" t="s">
        <v>10</v>
      </c>
    </row>
    <row r="1615" spans="1:3" x14ac:dyDescent="0.3">
      <c r="A1615">
        <v>1610</v>
      </c>
      <c r="B1615" t="str">
        <f>"00985017"</f>
        <v>00985017</v>
      </c>
      <c r="C1615" t="str">
        <f>"003"</f>
        <v>003</v>
      </c>
    </row>
    <row r="1616" spans="1:3" x14ac:dyDescent="0.3">
      <c r="A1616">
        <v>1611</v>
      </c>
      <c r="B1616" t="str">
        <f>"00986794"</f>
        <v>00986794</v>
      </c>
      <c r="C1616" t="s">
        <v>5</v>
      </c>
    </row>
    <row r="1617" spans="1:3" x14ac:dyDescent="0.3">
      <c r="A1617">
        <v>1612</v>
      </c>
      <c r="B1617" t="str">
        <f>"00961342"</f>
        <v>00961342</v>
      </c>
      <c r="C1617" t="str">
        <f>"003"</f>
        <v>003</v>
      </c>
    </row>
    <row r="1618" spans="1:3" x14ac:dyDescent="0.3">
      <c r="A1618">
        <v>1613</v>
      </c>
      <c r="B1618" t="str">
        <f>"00796006"</f>
        <v>00796006</v>
      </c>
      <c r="C1618" t="str">
        <f>"004"</f>
        <v>004</v>
      </c>
    </row>
    <row r="1619" spans="1:3" x14ac:dyDescent="0.3">
      <c r="A1619">
        <v>1614</v>
      </c>
      <c r="B1619" t="str">
        <f>"00970867"</f>
        <v>00970867</v>
      </c>
      <c r="C1619" t="str">
        <f>"003"</f>
        <v>003</v>
      </c>
    </row>
    <row r="1620" spans="1:3" x14ac:dyDescent="0.3">
      <c r="A1620">
        <v>1615</v>
      </c>
      <c r="B1620" t="str">
        <f>"00986333"</f>
        <v>00986333</v>
      </c>
      <c r="C1620" t="str">
        <f>"003"</f>
        <v>003</v>
      </c>
    </row>
    <row r="1621" spans="1:3" x14ac:dyDescent="0.3">
      <c r="A1621">
        <v>1616</v>
      </c>
      <c r="B1621" t="str">
        <f>"201406016012"</f>
        <v>201406016012</v>
      </c>
      <c r="C1621" t="s">
        <v>5</v>
      </c>
    </row>
    <row r="1622" spans="1:3" x14ac:dyDescent="0.3">
      <c r="A1622">
        <v>1617</v>
      </c>
      <c r="B1622" t="str">
        <f>"00541569"</f>
        <v>00541569</v>
      </c>
      <c r="C1622" t="s">
        <v>5</v>
      </c>
    </row>
    <row r="1623" spans="1:3" x14ac:dyDescent="0.3">
      <c r="A1623">
        <v>1618</v>
      </c>
      <c r="B1623" t="str">
        <f>"00014530"</f>
        <v>00014530</v>
      </c>
      <c r="C1623" t="s">
        <v>6</v>
      </c>
    </row>
    <row r="1624" spans="1:3" x14ac:dyDescent="0.3">
      <c r="A1624">
        <v>1619</v>
      </c>
      <c r="B1624" t="str">
        <f>"00315675"</f>
        <v>00315675</v>
      </c>
      <c r="C1624" t="str">
        <f>"003"</f>
        <v>003</v>
      </c>
    </row>
    <row r="1625" spans="1:3" x14ac:dyDescent="0.3">
      <c r="A1625">
        <v>1620</v>
      </c>
      <c r="B1625" t="str">
        <f>"00960734"</f>
        <v>00960734</v>
      </c>
      <c r="C1625" t="str">
        <f>"003"</f>
        <v>003</v>
      </c>
    </row>
    <row r="1626" spans="1:3" x14ac:dyDescent="0.3">
      <c r="A1626">
        <v>1621</v>
      </c>
      <c r="B1626" t="str">
        <f>"00817582"</f>
        <v>00817582</v>
      </c>
      <c r="C1626" t="s">
        <v>5</v>
      </c>
    </row>
    <row r="1627" spans="1:3" x14ac:dyDescent="0.3">
      <c r="A1627">
        <v>1622</v>
      </c>
      <c r="B1627" t="str">
        <f>"00985302"</f>
        <v>00985302</v>
      </c>
      <c r="C1627" t="str">
        <f>"003"</f>
        <v>003</v>
      </c>
    </row>
    <row r="1628" spans="1:3" x14ac:dyDescent="0.3">
      <c r="A1628">
        <v>1623</v>
      </c>
      <c r="B1628" t="str">
        <f>"00986597"</f>
        <v>00986597</v>
      </c>
      <c r="C1628" t="s">
        <v>6</v>
      </c>
    </row>
    <row r="1629" spans="1:3" x14ac:dyDescent="0.3">
      <c r="A1629">
        <v>1624</v>
      </c>
      <c r="B1629" t="str">
        <f>"00975032"</f>
        <v>00975032</v>
      </c>
      <c r="C1629" t="str">
        <f>"003"</f>
        <v>003</v>
      </c>
    </row>
    <row r="1630" spans="1:3" x14ac:dyDescent="0.3">
      <c r="A1630">
        <v>1625</v>
      </c>
      <c r="B1630" t="str">
        <f>"00986719"</f>
        <v>00986719</v>
      </c>
      <c r="C1630" t="str">
        <f>"001"</f>
        <v>001</v>
      </c>
    </row>
    <row r="1631" spans="1:3" x14ac:dyDescent="0.3">
      <c r="A1631">
        <v>1626</v>
      </c>
      <c r="B1631" t="str">
        <f>"00881561"</f>
        <v>00881561</v>
      </c>
      <c r="C1631" t="s">
        <v>5</v>
      </c>
    </row>
    <row r="1632" spans="1:3" x14ac:dyDescent="0.3">
      <c r="A1632">
        <v>1627</v>
      </c>
      <c r="B1632" t="str">
        <f>"00986999"</f>
        <v>00986999</v>
      </c>
      <c r="C1632" t="s">
        <v>5</v>
      </c>
    </row>
    <row r="1633" spans="1:3" x14ac:dyDescent="0.3">
      <c r="A1633">
        <v>1628</v>
      </c>
      <c r="B1633" t="str">
        <f>"00986824"</f>
        <v>00986824</v>
      </c>
      <c r="C1633" t="s">
        <v>5</v>
      </c>
    </row>
    <row r="1634" spans="1:3" x14ac:dyDescent="0.3">
      <c r="A1634">
        <v>1629</v>
      </c>
      <c r="B1634" t="str">
        <f>"00211971"</f>
        <v>00211971</v>
      </c>
      <c r="C1634" t="s">
        <v>5</v>
      </c>
    </row>
    <row r="1635" spans="1:3" x14ac:dyDescent="0.3">
      <c r="A1635">
        <v>1630</v>
      </c>
      <c r="B1635" t="str">
        <f>"00401496"</f>
        <v>00401496</v>
      </c>
      <c r="C1635" t="str">
        <f>"003"</f>
        <v>003</v>
      </c>
    </row>
    <row r="1636" spans="1:3" x14ac:dyDescent="0.3">
      <c r="A1636">
        <v>1631</v>
      </c>
      <c r="B1636" t="str">
        <f>"00983225"</f>
        <v>00983225</v>
      </c>
      <c r="C1636" t="str">
        <f>"003"</f>
        <v>003</v>
      </c>
    </row>
    <row r="1637" spans="1:3" x14ac:dyDescent="0.3">
      <c r="A1637">
        <v>1632</v>
      </c>
      <c r="B1637" t="str">
        <f>"00986673"</f>
        <v>00986673</v>
      </c>
      <c r="C1637" t="s">
        <v>5</v>
      </c>
    </row>
    <row r="1638" spans="1:3" x14ac:dyDescent="0.3">
      <c r="A1638">
        <v>1633</v>
      </c>
      <c r="B1638" t="str">
        <f>"00986699"</f>
        <v>00986699</v>
      </c>
      <c r="C1638" t="str">
        <f>"001"</f>
        <v>001</v>
      </c>
    </row>
    <row r="1639" spans="1:3" x14ac:dyDescent="0.3">
      <c r="A1639">
        <v>1634</v>
      </c>
      <c r="B1639" t="str">
        <f>"201406017597"</f>
        <v>201406017597</v>
      </c>
      <c r="C1639" t="s">
        <v>11</v>
      </c>
    </row>
    <row r="1640" spans="1:3" x14ac:dyDescent="0.3">
      <c r="A1640">
        <v>1635</v>
      </c>
      <c r="B1640" t="str">
        <f>"00872430"</f>
        <v>00872430</v>
      </c>
      <c r="C1640" t="str">
        <f>"003"</f>
        <v>003</v>
      </c>
    </row>
    <row r="1641" spans="1:3" x14ac:dyDescent="0.3">
      <c r="A1641">
        <v>1636</v>
      </c>
      <c r="B1641" t="str">
        <f>"00448424"</f>
        <v>00448424</v>
      </c>
      <c r="C1641" t="str">
        <f>"003"</f>
        <v>003</v>
      </c>
    </row>
    <row r="1642" spans="1:3" x14ac:dyDescent="0.3">
      <c r="A1642">
        <v>1637</v>
      </c>
      <c r="B1642" t="str">
        <f>"00986953"</f>
        <v>00986953</v>
      </c>
      <c r="C1642" t="s">
        <v>5</v>
      </c>
    </row>
    <row r="1643" spans="1:3" x14ac:dyDescent="0.3">
      <c r="A1643">
        <v>1638</v>
      </c>
      <c r="B1643" t="str">
        <f>"00817945"</f>
        <v>00817945</v>
      </c>
      <c r="C1643" t="s">
        <v>5</v>
      </c>
    </row>
    <row r="1644" spans="1:3" x14ac:dyDescent="0.3">
      <c r="A1644">
        <v>1639</v>
      </c>
      <c r="B1644" t="str">
        <f>"00928840"</f>
        <v>00928840</v>
      </c>
      <c r="C1644" t="s">
        <v>5</v>
      </c>
    </row>
    <row r="1645" spans="1:3" x14ac:dyDescent="0.3">
      <c r="A1645">
        <v>1640</v>
      </c>
      <c r="B1645" t="str">
        <f>"00490295"</f>
        <v>00490295</v>
      </c>
      <c r="C1645" t="s">
        <v>5</v>
      </c>
    </row>
    <row r="1646" spans="1:3" x14ac:dyDescent="0.3">
      <c r="A1646">
        <v>1641</v>
      </c>
      <c r="B1646" t="str">
        <f>"201604000815"</f>
        <v>201604000815</v>
      </c>
      <c r="C1646" t="s">
        <v>5</v>
      </c>
    </row>
    <row r="1647" spans="1:3" x14ac:dyDescent="0.3">
      <c r="A1647">
        <v>1642</v>
      </c>
      <c r="B1647" t="str">
        <f>"00983385"</f>
        <v>00983385</v>
      </c>
      <c r="C1647" t="s">
        <v>5</v>
      </c>
    </row>
    <row r="1648" spans="1:3" x14ac:dyDescent="0.3">
      <c r="A1648">
        <v>1643</v>
      </c>
      <c r="B1648" t="str">
        <f>"00980014"</f>
        <v>00980014</v>
      </c>
      <c r="C1648" t="s">
        <v>16</v>
      </c>
    </row>
    <row r="1649" spans="1:3" x14ac:dyDescent="0.3">
      <c r="A1649">
        <v>1644</v>
      </c>
      <c r="B1649" t="str">
        <f>"00839945"</f>
        <v>00839945</v>
      </c>
      <c r="C1649" t="s">
        <v>5</v>
      </c>
    </row>
    <row r="1650" spans="1:3" x14ac:dyDescent="0.3">
      <c r="A1650">
        <v>1645</v>
      </c>
      <c r="B1650" t="str">
        <f>"00980988"</f>
        <v>00980988</v>
      </c>
      <c r="C1650" t="s">
        <v>20</v>
      </c>
    </row>
    <row r="1651" spans="1:3" x14ac:dyDescent="0.3">
      <c r="A1651">
        <v>1646</v>
      </c>
      <c r="B1651" t="str">
        <f>"00985462"</f>
        <v>00985462</v>
      </c>
      <c r="C1651" t="str">
        <f t="shared" ref="C1651:C1656" si="0">"003"</f>
        <v>003</v>
      </c>
    </row>
    <row r="1652" spans="1:3" x14ac:dyDescent="0.3">
      <c r="A1652">
        <v>1647</v>
      </c>
      <c r="B1652" t="str">
        <f>"00967294"</f>
        <v>00967294</v>
      </c>
      <c r="C1652" t="str">
        <f t="shared" si="0"/>
        <v>003</v>
      </c>
    </row>
    <row r="1653" spans="1:3" x14ac:dyDescent="0.3">
      <c r="A1653">
        <v>1648</v>
      </c>
      <c r="B1653" t="str">
        <f>"00970323"</f>
        <v>00970323</v>
      </c>
      <c r="C1653" t="str">
        <f t="shared" si="0"/>
        <v>003</v>
      </c>
    </row>
    <row r="1654" spans="1:3" x14ac:dyDescent="0.3">
      <c r="A1654">
        <v>1649</v>
      </c>
      <c r="B1654" t="str">
        <f>"00946359"</f>
        <v>00946359</v>
      </c>
      <c r="C1654" t="str">
        <f t="shared" si="0"/>
        <v>003</v>
      </c>
    </row>
    <row r="1655" spans="1:3" x14ac:dyDescent="0.3">
      <c r="A1655">
        <v>1650</v>
      </c>
      <c r="B1655" t="str">
        <f>"00325895"</f>
        <v>00325895</v>
      </c>
      <c r="C1655" t="str">
        <f t="shared" si="0"/>
        <v>003</v>
      </c>
    </row>
    <row r="1656" spans="1:3" x14ac:dyDescent="0.3">
      <c r="A1656">
        <v>1651</v>
      </c>
      <c r="B1656" t="str">
        <f>"00987127"</f>
        <v>00987127</v>
      </c>
      <c r="C1656" t="str">
        <f t="shared" si="0"/>
        <v>003</v>
      </c>
    </row>
    <row r="1657" spans="1:3" x14ac:dyDescent="0.3">
      <c r="A1657">
        <v>1652</v>
      </c>
      <c r="B1657" t="str">
        <f>"00978683"</f>
        <v>00978683</v>
      </c>
      <c r="C1657" t="s">
        <v>5</v>
      </c>
    </row>
    <row r="1658" spans="1:3" x14ac:dyDescent="0.3">
      <c r="A1658">
        <v>1653</v>
      </c>
      <c r="B1658" t="str">
        <f>"00444550"</f>
        <v>00444550</v>
      </c>
      <c r="C1658" t="s">
        <v>5</v>
      </c>
    </row>
    <row r="1659" spans="1:3" x14ac:dyDescent="0.3">
      <c r="A1659">
        <v>1654</v>
      </c>
      <c r="B1659" t="str">
        <f>"00703548"</f>
        <v>00703548</v>
      </c>
      <c r="C1659" t="s">
        <v>11</v>
      </c>
    </row>
    <row r="1660" spans="1:3" x14ac:dyDescent="0.3">
      <c r="A1660">
        <v>1655</v>
      </c>
      <c r="B1660" t="str">
        <f>"00657661"</f>
        <v>00657661</v>
      </c>
      <c r="C1660" t="s">
        <v>5</v>
      </c>
    </row>
    <row r="1661" spans="1:3" x14ac:dyDescent="0.3">
      <c r="A1661">
        <v>1656</v>
      </c>
      <c r="B1661" t="str">
        <f>"00381230"</f>
        <v>00381230</v>
      </c>
      <c r="C1661" t="s">
        <v>5</v>
      </c>
    </row>
    <row r="1662" spans="1:3" x14ac:dyDescent="0.3">
      <c r="A1662">
        <v>1657</v>
      </c>
      <c r="B1662" t="str">
        <f>"00987097"</f>
        <v>00987097</v>
      </c>
      <c r="C1662" t="s">
        <v>5</v>
      </c>
    </row>
    <row r="1663" spans="1:3" x14ac:dyDescent="0.3">
      <c r="A1663">
        <v>1658</v>
      </c>
      <c r="B1663" t="str">
        <f>"00472491"</f>
        <v>00472491</v>
      </c>
      <c r="C1663" t="str">
        <f>"003"</f>
        <v>003</v>
      </c>
    </row>
    <row r="1664" spans="1:3" x14ac:dyDescent="0.3">
      <c r="A1664">
        <v>1659</v>
      </c>
      <c r="B1664" t="str">
        <f>"201411002967"</f>
        <v>201411002967</v>
      </c>
      <c r="C1664" t="s">
        <v>5</v>
      </c>
    </row>
    <row r="1665" spans="1:3" x14ac:dyDescent="0.3">
      <c r="A1665">
        <v>1660</v>
      </c>
      <c r="B1665" t="str">
        <f>"00870236"</f>
        <v>00870236</v>
      </c>
      <c r="C1665" t="s">
        <v>5</v>
      </c>
    </row>
    <row r="1666" spans="1:3" x14ac:dyDescent="0.3">
      <c r="A1666">
        <v>1661</v>
      </c>
      <c r="B1666" t="str">
        <f>"00882677"</f>
        <v>00882677</v>
      </c>
      <c r="C1666" t="s">
        <v>5</v>
      </c>
    </row>
    <row r="1667" spans="1:3" x14ac:dyDescent="0.3">
      <c r="A1667">
        <v>1662</v>
      </c>
      <c r="B1667" t="str">
        <f>"00984346"</f>
        <v>00984346</v>
      </c>
      <c r="C1667" t="s">
        <v>5</v>
      </c>
    </row>
    <row r="1668" spans="1:3" x14ac:dyDescent="0.3">
      <c r="A1668">
        <v>1663</v>
      </c>
      <c r="B1668" t="str">
        <f>"00986717"</f>
        <v>00986717</v>
      </c>
      <c r="C1668" t="s">
        <v>5</v>
      </c>
    </row>
    <row r="1669" spans="1:3" x14ac:dyDescent="0.3">
      <c r="A1669">
        <v>1664</v>
      </c>
      <c r="B1669" t="str">
        <f>"00985941"</f>
        <v>00985941</v>
      </c>
      <c r="C1669" t="s">
        <v>5</v>
      </c>
    </row>
    <row r="1670" spans="1:3" x14ac:dyDescent="0.3">
      <c r="A1670">
        <v>1665</v>
      </c>
      <c r="B1670" t="str">
        <f>"00005580"</f>
        <v>00005580</v>
      </c>
      <c r="C1670" t="s">
        <v>5</v>
      </c>
    </row>
    <row r="1671" spans="1:3" x14ac:dyDescent="0.3">
      <c r="A1671">
        <v>1666</v>
      </c>
      <c r="B1671" t="str">
        <f>"201410011021"</f>
        <v>201410011021</v>
      </c>
      <c r="C1671" t="s">
        <v>7</v>
      </c>
    </row>
    <row r="1672" spans="1:3" x14ac:dyDescent="0.3">
      <c r="A1672">
        <v>1667</v>
      </c>
      <c r="B1672" t="str">
        <f>"00985768"</f>
        <v>00985768</v>
      </c>
      <c r="C1672" t="str">
        <f>"001"</f>
        <v>001</v>
      </c>
    </row>
    <row r="1673" spans="1:3" x14ac:dyDescent="0.3">
      <c r="A1673">
        <v>1668</v>
      </c>
      <c r="B1673" t="str">
        <f>"201412001052"</f>
        <v>201412001052</v>
      </c>
      <c r="C1673" t="s">
        <v>5</v>
      </c>
    </row>
    <row r="1674" spans="1:3" x14ac:dyDescent="0.3">
      <c r="A1674">
        <v>1669</v>
      </c>
      <c r="B1674" t="str">
        <f>"00725935"</f>
        <v>00725935</v>
      </c>
      <c r="C1674" t="s">
        <v>5</v>
      </c>
    </row>
    <row r="1675" spans="1:3" x14ac:dyDescent="0.3">
      <c r="A1675">
        <v>1670</v>
      </c>
      <c r="B1675" t="str">
        <f>"201511017175"</f>
        <v>201511017175</v>
      </c>
      <c r="C1675" t="str">
        <f>"003"</f>
        <v>003</v>
      </c>
    </row>
    <row r="1676" spans="1:3" x14ac:dyDescent="0.3">
      <c r="A1676">
        <v>1671</v>
      </c>
      <c r="B1676" t="str">
        <f>"00983812"</f>
        <v>00983812</v>
      </c>
      <c r="C1676" t="s">
        <v>5</v>
      </c>
    </row>
    <row r="1677" spans="1:3" x14ac:dyDescent="0.3">
      <c r="A1677">
        <v>1672</v>
      </c>
      <c r="B1677" t="str">
        <f>"00983823"</f>
        <v>00983823</v>
      </c>
      <c r="C1677" t="s">
        <v>5</v>
      </c>
    </row>
    <row r="1678" spans="1:3" x14ac:dyDescent="0.3">
      <c r="A1678">
        <v>1673</v>
      </c>
      <c r="B1678" t="str">
        <f>"00985511"</f>
        <v>00985511</v>
      </c>
      <c r="C1678" t="s">
        <v>5</v>
      </c>
    </row>
    <row r="1679" spans="1:3" x14ac:dyDescent="0.3">
      <c r="A1679">
        <v>1674</v>
      </c>
      <c r="B1679" t="str">
        <f>"00929433"</f>
        <v>00929433</v>
      </c>
      <c r="C1679" t="str">
        <f>"001"</f>
        <v>001</v>
      </c>
    </row>
    <row r="1680" spans="1:3" x14ac:dyDescent="0.3">
      <c r="A1680">
        <v>1675</v>
      </c>
      <c r="B1680" t="str">
        <f>"00684833"</f>
        <v>00684833</v>
      </c>
      <c r="C1680" t="str">
        <f>"003"</f>
        <v>003</v>
      </c>
    </row>
    <row r="1681" spans="1:3" x14ac:dyDescent="0.3">
      <c r="A1681">
        <v>1676</v>
      </c>
      <c r="B1681" t="str">
        <f>"00493680"</f>
        <v>00493680</v>
      </c>
      <c r="C1681" t="str">
        <f>"003"</f>
        <v>003</v>
      </c>
    </row>
    <row r="1682" spans="1:3" x14ac:dyDescent="0.3">
      <c r="A1682">
        <v>1677</v>
      </c>
      <c r="B1682" t="str">
        <f>"00876989"</f>
        <v>00876989</v>
      </c>
      <c r="C1682" t="s">
        <v>5</v>
      </c>
    </row>
    <row r="1683" spans="1:3" x14ac:dyDescent="0.3">
      <c r="A1683">
        <v>1678</v>
      </c>
      <c r="B1683" t="str">
        <f>"201511042920"</f>
        <v>201511042920</v>
      </c>
      <c r="C1683" t="s">
        <v>11</v>
      </c>
    </row>
    <row r="1684" spans="1:3" x14ac:dyDescent="0.3">
      <c r="A1684">
        <v>1679</v>
      </c>
      <c r="B1684" t="str">
        <f>"00982867"</f>
        <v>00982867</v>
      </c>
      <c r="C1684" t="str">
        <f>"003"</f>
        <v>003</v>
      </c>
    </row>
    <row r="1685" spans="1:3" x14ac:dyDescent="0.3">
      <c r="A1685">
        <v>1680</v>
      </c>
      <c r="B1685" t="str">
        <f>"00140331"</f>
        <v>00140331</v>
      </c>
      <c r="C1685" t="str">
        <f>"003"</f>
        <v>003</v>
      </c>
    </row>
    <row r="1686" spans="1:3" x14ac:dyDescent="0.3">
      <c r="A1686">
        <v>1681</v>
      </c>
      <c r="B1686" t="str">
        <f>"00549300"</f>
        <v>00549300</v>
      </c>
      <c r="C1686" t="str">
        <f>"003"</f>
        <v>003</v>
      </c>
    </row>
    <row r="1687" spans="1:3" x14ac:dyDescent="0.3">
      <c r="A1687">
        <v>1682</v>
      </c>
      <c r="B1687" t="str">
        <f>"00927843"</f>
        <v>00927843</v>
      </c>
      <c r="C1687" t="str">
        <f>"003"</f>
        <v>003</v>
      </c>
    </row>
    <row r="1688" spans="1:3" x14ac:dyDescent="0.3">
      <c r="A1688">
        <v>1683</v>
      </c>
      <c r="B1688" t="str">
        <f>"00814479"</f>
        <v>00814479</v>
      </c>
      <c r="C1688" t="s">
        <v>5</v>
      </c>
    </row>
    <row r="1689" spans="1:3" x14ac:dyDescent="0.3">
      <c r="A1689">
        <v>1684</v>
      </c>
      <c r="B1689" t="str">
        <f>"201504001681"</f>
        <v>201504001681</v>
      </c>
      <c r="C1689" t="str">
        <f>"004"</f>
        <v>004</v>
      </c>
    </row>
    <row r="1690" spans="1:3" x14ac:dyDescent="0.3">
      <c r="A1690">
        <v>1685</v>
      </c>
      <c r="B1690" t="str">
        <f>"00980129"</f>
        <v>00980129</v>
      </c>
      <c r="C1690" t="str">
        <f>"003"</f>
        <v>003</v>
      </c>
    </row>
    <row r="1691" spans="1:3" x14ac:dyDescent="0.3">
      <c r="A1691">
        <v>1686</v>
      </c>
      <c r="B1691" t="str">
        <f>"00652763"</f>
        <v>00652763</v>
      </c>
      <c r="C1691" t="s">
        <v>5</v>
      </c>
    </row>
    <row r="1692" spans="1:3" x14ac:dyDescent="0.3">
      <c r="A1692">
        <v>1687</v>
      </c>
      <c r="B1692" t="str">
        <f>"00986558"</f>
        <v>00986558</v>
      </c>
      <c r="C1692" t="s">
        <v>5</v>
      </c>
    </row>
    <row r="1693" spans="1:3" x14ac:dyDescent="0.3">
      <c r="A1693">
        <v>1688</v>
      </c>
      <c r="B1693" t="str">
        <f>"00986688"</f>
        <v>00986688</v>
      </c>
      <c r="C1693" t="s">
        <v>5</v>
      </c>
    </row>
    <row r="1694" spans="1:3" x14ac:dyDescent="0.3">
      <c r="A1694">
        <v>1689</v>
      </c>
      <c r="B1694" t="str">
        <f>"201410008206"</f>
        <v>201410008206</v>
      </c>
      <c r="C1694" t="s">
        <v>5</v>
      </c>
    </row>
    <row r="1695" spans="1:3" x14ac:dyDescent="0.3">
      <c r="A1695">
        <v>1690</v>
      </c>
      <c r="B1695" t="str">
        <f>"00983537"</f>
        <v>00983537</v>
      </c>
      <c r="C1695" t="s">
        <v>5</v>
      </c>
    </row>
    <row r="1696" spans="1:3" x14ac:dyDescent="0.3">
      <c r="A1696">
        <v>1691</v>
      </c>
      <c r="B1696" t="str">
        <f>"00984134"</f>
        <v>00984134</v>
      </c>
      <c r="C1696" t="s">
        <v>5</v>
      </c>
    </row>
    <row r="1697" spans="1:3" x14ac:dyDescent="0.3">
      <c r="A1697">
        <v>1692</v>
      </c>
      <c r="B1697" t="str">
        <f>"00037979"</f>
        <v>00037979</v>
      </c>
      <c r="C1697" t="s">
        <v>26</v>
      </c>
    </row>
    <row r="1698" spans="1:3" x14ac:dyDescent="0.3">
      <c r="A1698">
        <v>1693</v>
      </c>
      <c r="B1698" t="str">
        <f>"00801272"</f>
        <v>00801272</v>
      </c>
      <c r="C1698" t="s">
        <v>7</v>
      </c>
    </row>
    <row r="1699" spans="1:3" x14ac:dyDescent="0.3">
      <c r="A1699">
        <v>1694</v>
      </c>
      <c r="B1699" t="str">
        <f>"00679765"</f>
        <v>00679765</v>
      </c>
      <c r="C1699" t="s">
        <v>5</v>
      </c>
    </row>
    <row r="1700" spans="1:3" x14ac:dyDescent="0.3">
      <c r="A1700">
        <v>1695</v>
      </c>
      <c r="B1700" t="str">
        <f>"00986520"</f>
        <v>00986520</v>
      </c>
      <c r="C1700" t="str">
        <f>"003"</f>
        <v>003</v>
      </c>
    </row>
    <row r="1701" spans="1:3" x14ac:dyDescent="0.3">
      <c r="A1701">
        <v>1696</v>
      </c>
      <c r="B1701" t="str">
        <f>"00112434"</f>
        <v>00112434</v>
      </c>
      <c r="C1701" t="str">
        <f>"003"</f>
        <v>003</v>
      </c>
    </row>
    <row r="1702" spans="1:3" x14ac:dyDescent="0.3">
      <c r="A1702">
        <v>1697</v>
      </c>
      <c r="B1702" t="str">
        <f>"201406013222"</f>
        <v>201406013222</v>
      </c>
      <c r="C1702" t="str">
        <f>"003"</f>
        <v>003</v>
      </c>
    </row>
    <row r="1703" spans="1:3" x14ac:dyDescent="0.3">
      <c r="A1703">
        <v>1698</v>
      </c>
      <c r="B1703" t="str">
        <f>"00983126"</f>
        <v>00983126</v>
      </c>
      <c r="C1703" t="s">
        <v>5</v>
      </c>
    </row>
    <row r="1704" spans="1:3" x14ac:dyDescent="0.3">
      <c r="A1704">
        <v>1699</v>
      </c>
      <c r="B1704" t="str">
        <f>"00974202"</f>
        <v>00974202</v>
      </c>
      <c r="C1704" t="str">
        <f>"003"</f>
        <v>003</v>
      </c>
    </row>
    <row r="1705" spans="1:3" x14ac:dyDescent="0.3">
      <c r="A1705">
        <v>1700</v>
      </c>
      <c r="B1705" t="str">
        <f>"00984640"</f>
        <v>00984640</v>
      </c>
      <c r="C1705" t="s">
        <v>6</v>
      </c>
    </row>
    <row r="1706" spans="1:3" x14ac:dyDescent="0.3">
      <c r="A1706">
        <v>1701</v>
      </c>
      <c r="B1706" t="str">
        <f>"00974837"</f>
        <v>00974837</v>
      </c>
      <c r="C1706" t="str">
        <f>"003"</f>
        <v>003</v>
      </c>
    </row>
    <row r="1707" spans="1:3" x14ac:dyDescent="0.3">
      <c r="A1707">
        <v>1702</v>
      </c>
      <c r="B1707" t="str">
        <f>"00986335"</f>
        <v>00986335</v>
      </c>
      <c r="C1707" t="s">
        <v>5</v>
      </c>
    </row>
    <row r="1708" spans="1:3" x14ac:dyDescent="0.3">
      <c r="A1708">
        <v>1703</v>
      </c>
      <c r="B1708" t="str">
        <f>"00986570"</f>
        <v>00986570</v>
      </c>
      <c r="C1708" t="s">
        <v>5</v>
      </c>
    </row>
    <row r="1709" spans="1:3" x14ac:dyDescent="0.3">
      <c r="A1709">
        <v>1704</v>
      </c>
      <c r="B1709" t="str">
        <f>"00984473"</f>
        <v>00984473</v>
      </c>
      <c r="C1709" t="s">
        <v>6</v>
      </c>
    </row>
    <row r="1710" spans="1:3" x14ac:dyDescent="0.3">
      <c r="A1710">
        <v>1705</v>
      </c>
      <c r="B1710" t="str">
        <f>"00972471"</f>
        <v>00972471</v>
      </c>
      <c r="C1710" t="s">
        <v>5</v>
      </c>
    </row>
    <row r="1711" spans="1:3" x14ac:dyDescent="0.3">
      <c r="A1711">
        <v>1706</v>
      </c>
      <c r="B1711" t="str">
        <f>"00338213"</f>
        <v>00338213</v>
      </c>
      <c r="C1711" t="str">
        <f>"003"</f>
        <v>003</v>
      </c>
    </row>
    <row r="1712" spans="1:3" x14ac:dyDescent="0.3">
      <c r="A1712">
        <v>1707</v>
      </c>
      <c r="B1712" t="str">
        <f>"00816571"</f>
        <v>00816571</v>
      </c>
      <c r="C1712" t="str">
        <f>"003"</f>
        <v>003</v>
      </c>
    </row>
    <row r="1713" spans="1:3" x14ac:dyDescent="0.3">
      <c r="A1713">
        <v>1708</v>
      </c>
      <c r="B1713" t="str">
        <f>"00817596"</f>
        <v>00817596</v>
      </c>
      <c r="C1713" t="str">
        <f>"003"</f>
        <v>003</v>
      </c>
    </row>
    <row r="1714" spans="1:3" x14ac:dyDescent="0.3">
      <c r="A1714">
        <v>1709</v>
      </c>
      <c r="B1714" t="str">
        <f>"00767950"</f>
        <v>00767950</v>
      </c>
      <c r="C1714" t="s">
        <v>5</v>
      </c>
    </row>
    <row r="1715" spans="1:3" x14ac:dyDescent="0.3">
      <c r="A1715">
        <v>1710</v>
      </c>
      <c r="B1715" t="str">
        <f>"00979163"</f>
        <v>00979163</v>
      </c>
      <c r="C1715" t="s">
        <v>6</v>
      </c>
    </row>
    <row r="1716" spans="1:3" x14ac:dyDescent="0.3">
      <c r="A1716">
        <v>1711</v>
      </c>
      <c r="B1716" t="str">
        <f>"00817046"</f>
        <v>00817046</v>
      </c>
      <c r="C1716" t="s">
        <v>5</v>
      </c>
    </row>
    <row r="1717" spans="1:3" x14ac:dyDescent="0.3">
      <c r="A1717">
        <v>1712</v>
      </c>
      <c r="B1717" t="str">
        <f>"201512002104"</f>
        <v>201512002104</v>
      </c>
      <c r="C1717" t="s">
        <v>5</v>
      </c>
    </row>
    <row r="1718" spans="1:3" x14ac:dyDescent="0.3">
      <c r="A1718">
        <v>1713</v>
      </c>
      <c r="B1718" t="str">
        <f>"00266443"</f>
        <v>00266443</v>
      </c>
      <c r="C1718" t="str">
        <f>"003"</f>
        <v>003</v>
      </c>
    </row>
    <row r="1719" spans="1:3" x14ac:dyDescent="0.3">
      <c r="A1719">
        <v>1714</v>
      </c>
      <c r="B1719" t="str">
        <f>"00542061"</f>
        <v>00542061</v>
      </c>
      <c r="C1719" t="str">
        <f>"003"</f>
        <v>003</v>
      </c>
    </row>
    <row r="1720" spans="1:3" x14ac:dyDescent="0.3">
      <c r="A1720">
        <v>1715</v>
      </c>
      <c r="B1720" t="str">
        <f>"00840005"</f>
        <v>00840005</v>
      </c>
      <c r="C1720" t="s">
        <v>5</v>
      </c>
    </row>
    <row r="1721" spans="1:3" x14ac:dyDescent="0.3">
      <c r="A1721">
        <v>1716</v>
      </c>
      <c r="B1721" t="str">
        <f>"201511042626"</f>
        <v>201511042626</v>
      </c>
      <c r="C1721" t="str">
        <f>"003"</f>
        <v>003</v>
      </c>
    </row>
    <row r="1722" spans="1:3" x14ac:dyDescent="0.3">
      <c r="A1722">
        <v>1717</v>
      </c>
      <c r="B1722" t="str">
        <f>"201410004149"</f>
        <v>201410004149</v>
      </c>
      <c r="C1722" t="s">
        <v>26</v>
      </c>
    </row>
    <row r="1723" spans="1:3" x14ac:dyDescent="0.3">
      <c r="A1723">
        <v>1718</v>
      </c>
      <c r="B1723" t="str">
        <f>"00800066"</f>
        <v>00800066</v>
      </c>
      <c r="C1723" t="str">
        <f>"003"</f>
        <v>003</v>
      </c>
    </row>
    <row r="1724" spans="1:3" x14ac:dyDescent="0.3">
      <c r="A1724">
        <v>1719</v>
      </c>
      <c r="B1724" t="str">
        <f>"00747257"</f>
        <v>00747257</v>
      </c>
      <c r="C1724" t="s">
        <v>5</v>
      </c>
    </row>
    <row r="1725" spans="1:3" x14ac:dyDescent="0.3">
      <c r="A1725">
        <v>1720</v>
      </c>
      <c r="B1725" t="str">
        <f>"00976571"</f>
        <v>00976571</v>
      </c>
      <c r="C1725" t="s">
        <v>5</v>
      </c>
    </row>
    <row r="1726" spans="1:3" x14ac:dyDescent="0.3">
      <c r="A1726">
        <v>1721</v>
      </c>
      <c r="B1726" t="str">
        <f>"00245150"</f>
        <v>00245150</v>
      </c>
      <c r="C1726" t="str">
        <f>"003"</f>
        <v>003</v>
      </c>
    </row>
    <row r="1727" spans="1:3" x14ac:dyDescent="0.3">
      <c r="A1727">
        <v>1722</v>
      </c>
      <c r="B1727" t="str">
        <f>"00192816"</f>
        <v>00192816</v>
      </c>
      <c r="C1727" t="str">
        <f>"003"</f>
        <v>003</v>
      </c>
    </row>
    <row r="1728" spans="1:3" x14ac:dyDescent="0.3">
      <c r="A1728">
        <v>1723</v>
      </c>
      <c r="B1728" t="str">
        <f>"00984896"</f>
        <v>00984896</v>
      </c>
      <c r="C1728" t="s">
        <v>5</v>
      </c>
    </row>
    <row r="1729" spans="1:3" x14ac:dyDescent="0.3">
      <c r="A1729">
        <v>1724</v>
      </c>
      <c r="B1729" t="str">
        <f>"00843222"</f>
        <v>00843222</v>
      </c>
      <c r="C1729" t="s">
        <v>5</v>
      </c>
    </row>
    <row r="1730" spans="1:3" x14ac:dyDescent="0.3">
      <c r="A1730">
        <v>1725</v>
      </c>
      <c r="B1730" t="str">
        <f>"00986321"</f>
        <v>00986321</v>
      </c>
      <c r="C1730" t="s">
        <v>13</v>
      </c>
    </row>
    <row r="1731" spans="1:3" x14ac:dyDescent="0.3">
      <c r="A1731">
        <v>1726</v>
      </c>
      <c r="B1731" t="str">
        <f>"00984110"</f>
        <v>00984110</v>
      </c>
      <c r="C1731" t="s">
        <v>5</v>
      </c>
    </row>
    <row r="1732" spans="1:3" x14ac:dyDescent="0.3">
      <c r="A1732">
        <v>1727</v>
      </c>
      <c r="B1732" t="str">
        <f>"00979386"</f>
        <v>00979386</v>
      </c>
      <c r="C1732" t="s">
        <v>5</v>
      </c>
    </row>
    <row r="1733" spans="1:3" x14ac:dyDescent="0.3">
      <c r="A1733">
        <v>1728</v>
      </c>
      <c r="B1733" t="str">
        <f>"00985840"</f>
        <v>00985840</v>
      </c>
      <c r="C1733" t="str">
        <f>"003"</f>
        <v>003</v>
      </c>
    </row>
    <row r="1734" spans="1:3" x14ac:dyDescent="0.3">
      <c r="A1734">
        <v>1729</v>
      </c>
      <c r="B1734" t="str">
        <f>"00982796"</f>
        <v>00982796</v>
      </c>
      <c r="C1734" t="s">
        <v>5</v>
      </c>
    </row>
    <row r="1735" spans="1:3" x14ac:dyDescent="0.3">
      <c r="A1735">
        <v>1730</v>
      </c>
      <c r="B1735" t="str">
        <f>"00980026"</f>
        <v>00980026</v>
      </c>
      <c r="C1735" t="s">
        <v>5</v>
      </c>
    </row>
    <row r="1736" spans="1:3" x14ac:dyDescent="0.3">
      <c r="A1736">
        <v>1731</v>
      </c>
      <c r="B1736" t="str">
        <f>"00982540"</f>
        <v>00982540</v>
      </c>
      <c r="C1736" t="s">
        <v>5</v>
      </c>
    </row>
    <row r="1737" spans="1:3" x14ac:dyDescent="0.3">
      <c r="A1737">
        <v>1732</v>
      </c>
      <c r="B1737" t="str">
        <f>"00966922"</f>
        <v>00966922</v>
      </c>
      <c r="C1737" t="str">
        <f>"003"</f>
        <v>003</v>
      </c>
    </row>
    <row r="1738" spans="1:3" x14ac:dyDescent="0.3">
      <c r="A1738">
        <v>1733</v>
      </c>
      <c r="B1738" t="str">
        <f>"00453338"</f>
        <v>00453338</v>
      </c>
      <c r="C1738" t="s">
        <v>5</v>
      </c>
    </row>
    <row r="1739" spans="1:3" x14ac:dyDescent="0.3">
      <c r="A1739">
        <v>1734</v>
      </c>
      <c r="B1739" t="str">
        <f>"00984563"</f>
        <v>00984563</v>
      </c>
      <c r="C1739" t="s">
        <v>18</v>
      </c>
    </row>
    <row r="1740" spans="1:3" x14ac:dyDescent="0.3">
      <c r="A1740">
        <v>1735</v>
      </c>
      <c r="B1740" t="str">
        <f>"00984726"</f>
        <v>00984726</v>
      </c>
      <c r="C1740" t="s">
        <v>5</v>
      </c>
    </row>
    <row r="1741" spans="1:3" x14ac:dyDescent="0.3">
      <c r="A1741">
        <v>1736</v>
      </c>
      <c r="B1741" t="str">
        <f>"00850851"</f>
        <v>00850851</v>
      </c>
      <c r="C1741" t="s">
        <v>5</v>
      </c>
    </row>
    <row r="1742" spans="1:3" x14ac:dyDescent="0.3">
      <c r="A1742">
        <v>1737</v>
      </c>
      <c r="B1742" t="str">
        <f>"00986134"</f>
        <v>00986134</v>
      </c>
      <c r="C1742" t="s">
        <v>18</v>
      </c>
    </row>
    <row r="1743" spans="1:3" x14ac:dyDescent="0.3">
      <c r="A1743">
        <v>1738</v>
      </c>
      <c r="B1743" t="str">
        <f>"00986718"</f>
        <v>00986718</v>
      </c>
      <c r="C1743" t="s">
        <v>5</v>
      </c>
    </row>
    <row r="1744" spans="1:3" x14ac:dyDescent="0.3">
      <c r="A1744">
        <v>1739</v>
      </c>
      <c r="B1744" t="str">
        <f>"00816862"</f>
        <v>00816862</v>
      </c>
      <c r="C1744" t="s">
        <v>6</v>
      </c>
    </row>
    <row r="1745" spans="1:3" x14ac:dyDescent="0.3">
      <c r="A1745">
        <v>1740</v>
      </c>
      <c r="B1745" t="str">
        <f>"201511028452"</f>
        <v>201511028452</v>
      </c>
      <c r="C1745" t="s">
        <v>11</v>
      </c>
    </row>
    <row r="1746" spans="1:3" x14ac:dyDescent="0.3">
      <c r="A1746">
        <v>1741</v>
      </c>
      <c r="B1746" t="str">
        <f>"00985839"</f>
        <v>00985839</v>
      </c>
      <c r="C1746" t="s">
        <v>7</v>
      </c>
    </row>
    <row r="1747" spans="1:3" x14ac:dyDescent="0.3">
      <c r="A1747">
        <v>1742</v>
      </c>
      <c r="B1747" t="str">
        <f>"00927237"</f>
        <v>00927237</v>
      </c>
      <c r="C1747" t="str">
        <f>"003"</f>
        <v>003</v>
      </c>
    </row>
    <row r="1748" spans="1:3" x14ac:dyDescent="0.3">
      <c r="A1748">
        <v>1743</v>
      </c>
      <c r="B1748" t="str">
        <f>"00654881"</f>
        <v>00654881</v>
      </c>
      <c r="C1748" t="s">
        <v>7</v>
      </c>
    </row>
    <row r="1749" spans="1:3" x14ac:dyDescent="0.3">
      <c r="A1749">
        <v>1744</v>
      </c>
      <c r="B1749" t="str">
        <f>"00142683"</f>
        <v>00142683</v>
      </c>
      <c r="C1749" t="str">
        <f>"003"</f>
        <v>003</v>
      </c>
    </row>
    <row r="1750" spans="1:3" x14ac:dyDescent="0.3">
      <c r="A1750">
        <v>1745</v>
      </c>
      <c r="B1750" t="str">
        <f>"00624923"</f>
        <v>00624923</v>
      </c>
      <c r="C1750" t="s">
        <v>5</v>
      </c>
    </row>
    <row r="1751" spans="1:3" x14ac:dyDescent="0.3">
      <c r="A1751">
        <v>1746</v>
      </c>
      <c r="B1751" t="str">
        <f>"00986846"</f>
        <v>00986846</v>
      </c>
      <c r="C1751" t="s">
        <v>5</v>
      </c>
    </row>
    <row r="1752" spans="1:3" x14ac:dyDescent="0.3">
      <c r="A1752">
        <v>1747</v>
      </c>
      <c r="B1752" t="str">
        <f>"201506001441"</f>
        <v>201506001441</v>
      </c>
      <c r="C1752" t="s">
        <v>11</v>
      </c>
    </row>
    <row r="1753" spans="1:3" x14ac:dyDescent="0.3">
      <c r="A1753">
        <v>1748</v>
      </c>
      <c r="B1753" t="str">
        <f>"00883025"</f>
        <v>00883025</v>
      </c>
      <c r="C1753" t="s">
        <v>5</v>
      </c>
    </row>
    <row r="1754" spans="1:3" x14ac:dyDescent="0.3">
      <c r="A1754">
        <v>1749</v>
      </c>
      <c r="B1754" t="str">
        <f>"00890045"</f>
        <v>00890045</v>
      </c>
      <c r="C1754" t="s">
        <v>5</v>
      </c>
    </row>
    <row r="1755" spans="1:3" x14ac:dyDescent="0.3">
      <c r="A1755">
        <v>1750</v>
      </c>
      <c r="B1755" t="str">
        <f>"00984265"</f>
        <v>00984265</v>
      </c>
      <c r="C1755" t="s">
        <v>5</v>
      </c>
    </row>
    <row r="1756" spans="1:3" x14ac:dyDescent="0.3">
      <c r="A1756">
        <v>1751</v>
      </c>
      <c r="B1756" t="str">
        <f>"00442816"</f>
        <v>00442816</v>
      </c>
      <c r="C1756" t="s">
        <v>8</v>
      </c>
    </row>
    <row r="1757" spans="1:3" x14ac:dyDescent="0.3">
      <c r="A1757">
        <v>1752</v>
      </c>
      <c r="B1757" t="str">
        <f>"00984803"</f>
        <v>00984803</v>
      </c>
      <c r="C1757" t="str">
        <f>"001"</f>
        <v>001</v>
      </c>
    </row>
    <row r="1758" spans="1:3" x14ac:dyDescent="0.3">
      <c r="A1758">
        <v>1753</v>
      </c>
      <c r="B1758" t="str">
        <f>"00981790"</f>
        <v>00981790</v>
      </c>
      <c r="C1758" t="s">
        <v>5</v>
      </c>
    </row>
    <row r="1759" spans="1:3" x14ac:dyDescent="0.3">
      <c r="A1759">
        <v>1754</v>
      </c>
      <c r="B1759" t="str">
        <f>"00975360"</f>
        <v>00975360</v>
      </c>
      <c r="C1759" t="s">
        <v>5</v>
      </c>
    </row>
    <row r="1760" spans="1:3" x14ac:dyDescent="0.3">
      <c r="A1760">
        <v>1755</v>
      </c>
      <c r="B1760" t="str">
        <f>"00079126"</f>
        <v>00079126</v>
      </c>
      <c r="C1760" t="s">
        <v>11</v>
      </c>
    </row>
    <row r="1761" spans="1:3" x14ac:dyDescent="0.3">
      <c r="A1761">
        <v>1756</v>
      </c>
      <c r="B1761" t="str">
        <f>"00984916"</f>
        <v>00984916</v>
      </c>
      <c r="C1761" t="str">
        <f>"003"</f>
        <v>003</v>
      </c>
    </row>
    <row r="1762" spans="1:3" x14ac:dyDescent="0.3">
      <c r="A1762">
        <v>1757</v>
      </c>
      <c r="B1762" t="str">
        <f>"00316741"</f>
        <v>00316741</v>
      </c>
      <c r="C1762" t="s">
        <v>11</v>
      </c>
    </row>
    <row r="1763" spans="1:3" x14ac:dyDescent="0.3">
      <c r="A1763">
        <v>1758</v>
      </c>
      <c r="B1763" t="str">
        <f>"00985767"</f>
        <v>00985767</v>
      </c>
      <c r="C1763" t="s">
        <v>7</v>
      </c>
    </row>
    <row r="1764" spans="1:3" x14ac:dyDescent="0.3">
      <c r="A1764">
        <v>1759</v>
      </c>
      <c r="B1764" t="str">
        <f>"00978057"</f>
        <v>00978057</v>
      </c>
      <c r="C1764" t="s">
        <v>5</v>
      </c>
    </row>
    <row r="1765" spans="1:3" x14ac:dyDescent="0.3">
      <c r="A1765">
        <v>1760</v>
      </c>
      <c r="B1765" t="str">
        <f>"00442932"</f>
        <v>00442932</v>
      </c>
      <c r="C1765" t="s">
        <v>6</v>
      </c>
    </row>
    <row r="1766" spans="1:3" x14ac:dyDescent="0.3">
      <c r="A1766">
        <v>1761</v>
      </c>
      <c r="B1766" t="str">
        <f>"00984542"</f>
        <v>00984542</v>
      </c>
      <c r="C1766" t="s">
        <v>5</v>
      </c>
    </row>
    <row r="1767" spans="1:3" x14ac:dyDescent="0.3">
      <c r="A1767">
        <v>1762</v>
      </c>
      <c r="B1767" t="str">
        <f>"00930447"</f>
        <v>00930447</v>
      </c>
      <c r="C1767" t="str">
        <f>"003"</f>
        <v>003</v>
      </c>
    </row>
    <row r="1768" spans="1:3" x14ac:dyDescent="0.3">
      <c r="A1768">
        <v>1763</v>
      </c>
      <c r="B1768" t="str">
        <f>"00984548"</f>
        <v>00984548</v>
      </c>
      <c r="C1768" t="s">
        <v>5</v>
      </c>
    </row>
    <row r="1769" spans="1:3" x14ac:dyDescent="0.3">
      <c r="A1769">
        <v>1764</v>
      </c>
      <c r="B1769" t="str">
        <f>"00986379"</f>
        <v>00986379</v>
      </c>
      <c r="C1769" t="s">
        <v>5</v>
      </c>
    </row>
    <row r="1770" spans="1:3" x14ac:dyDescent="0.3">
      <c r="A1770">
        <v>1765</v>
      </c>
      <c r="B1770" t="str">
        <f>"00972869"</f>
        <v>00972869</v>
      </c>
      <c r="C1770" t="s">
        <v>9</v>
      </c>
    </row>
    <row r="1771" spans="1:3" x14ac:dyDescent="0.3">
      <c r="A1771">
        <v>1766</v>
      </c>
      <c r="B1771" t="str">
        <f>"00985574"</f>
        <v>00985574</v>
      </c>
      <c r="C1771" t="s">
        <v>7</v>
      </c>
    </row>
    <row r="1772" spans="1:3" x14ac:dyDescent="0.3">
      <c r="A1772">
        <v>1767</v>
      </c>
      <c r="B1772" t="str">
        <f>"201406000039"</f>
        <v>201406000039</v>
      </c>
      <c r="C1772" t="str">
        <f>"003"</f>
        <v>003</v>
      </c>
    </row>
    <row r="1773" spans="1:3" x14ac:dyDescent="0.3">
      <c r="A1773">
        <v>1768</v>
      </c>
      <c r="B1773" t="str">
        <f>"00981901"</f>
        <v>00981901</v>
      </c>
      <c r="C1773" t="str">
        <f>"003"</f>
        <v>003</v>
      </c>
    </row>
    <row r="1774" spans="1:3" x14ac:dyDescent="0.3">
      <c r="A1774">
        <v>1769</v>
      </c>
      <c r="B1774" t="str">
        <f>"00486474"</f>
        <v>00486474</v>
      </c>
      <c r="C1774" t="str">
        <f>"003"</f>
        <v>003</v>
      </c>
    </row>
    <row r="1775" spans="1:3" x14ac:dyDescent="0.3">
      <c r="A1775">
        <v>1770</v>
      </c>
      <c r="B1775" t="str">
        <f>"00562452"</f>
        <v>00562452</v>
      </c>
      <c r="C1775" t="s">
        <v>10</v>
      </c>
    </row>
    <row r="1776" spans="1:3" x14ac:dyDescent="0.3">
      <c r="A1776">
        <v>1771</v>
      </c>
      <c r="B1776" t="str">
        <f>"00984624"</f>
        <v>00984624</v>
      </c>
      <c r="C1776" t="s">
        <v>7</v>
      </c>
    </row>
    <row r="1777" spans="1:3" x14ac:dyDescent="0.3">
      <c r="A1777">
        <v>1772</v>
      </c>
      <c r="B1777" t="str">
        <f>"00986933"</f>
        <v>00986933</v>
      </c>
      <c r="C1777" t="s">
        <v>5</v>
      </c>
    </row>
    <row r="1778" spans="1:3" x14ac:dyDescent="0.3">
      <c r="A1778">
        <v>1773</v>
      </c>
      <c r="B1778" t="str">
        <f>"00660995"</f>
        <v>00660995</v>
      </c>
      <c r="C1778" t="s">
        <v>5</v>
      </c>
    </row>
    <row r="1779" spans="1:3" x14ac:dyDescent="0.3">
      <c r="A1779">
        <v>1774</v>
      </c>
      <c r="B1779" t="str">
        <f>"00446522"</f>
        <v>00446522</v>
      </c>
      <c r="C1779" t="str">
        <f>"003"</f>
        <v>003</v>
      </c>
    </row>
    <row r="1780" spans="1:3" x14ac:dyDescent="0.3">
      <c r="A1780">
        <v>1775</v>
      </c>
      <c r="B1780" t="str">
        <f>"00692708"</f>
        <v>00692708</v>
      </c>
      <c r="C1780" t="s">
        <v>11</v>
      </c>
    </row>
    <row r="1781" spans="1:3" x14ac:dyDescent="0.3">
      <c r="A1781">
        <v>1776</v>
      </c>
      <c r="B1781" t="str">
        <f>"00718516"</f>
        <v>00718516</v>
      </c>
      <c r="C1781" t="s">
        <v>5</v>
      </c>
    </row>
    <row r="1782" spans="1:3" x14ac:dyDescent="0.3">
      <c r="A1782">
        <v>1777</v>
      </c>
      <c r="B1782" t="str">
        <f>"00976844"</f>
        <v>00976844</v>
      </c>
      <c r="C1782" t="str">
        <f>"003"</f>
        <v>003</v>
      </c>
    </row>
    <row r="1783" spans="1:3" x14ac:dyDescent="0.3">
      <c r="A1783">
        <v>1778</v>
      </c>
      <c r="B1783" t="str">
        <f>"00491113"</f>
        <v>00491113</v>
      </c>
      <c r="C1783" t="str">
        <f>"003"</f>
        <v>003</v>
      </c>
    </row>
    <row r="1784" spans="1:3" x14ac:dyDescent="0.3">
      <c r="A1784">
        <v>1779</v>
      </c>
      <c r="B1784" t="str">
        <f>"00835154"</f>
        <v>00835154</v>
      </c>
      <c r="C1784" t="str">
        <f>"003"</f>
        <v>003</v>
      </c>
    </row>
    <row r="1785" spans="1:3" x14ac:dyDescent="0.3">
      <c r="A1785">
        <v>1780</v>
      </c>
      <c r="B1785" t="str">
        <f>"00978685"</f>
        <v>00978685</v>
      </c>
      <c r="C1785" t="str">
        <f>"003"</f>
        <v>003</v>
      </c>
    </row>
    <row r="1786" spans="1:3" x14ac:dyDescent="0.3">
      <c r="A1786">
        <v>1781</v>
      </c>
      <c r="B1786" t="str">
        <f>"00985297"</f>
        <v>00985297</v>
      </c>
      <c r="C1786" t="s">
        <v>7</v>
      </c>
    </row>
    <row r="1787" spans="1:3" x14ac:dyDescent="0.3">
      <c r="A1787">
        <v>1782</v>
      </c>
      <c r="B1787" t="str">
        <f>"00708586"</f>
        <v>00708586</v>
      </c>
      <c r="C1787" t="s">
        <v>11</v>
      </c>
    </row>
    <row r="1788" spans="1:3" x14ac:dyDescent="0.3">
      <c r="A1788">
        <v>1783</v>
      </c>
      <c r="B1788" t="str">
        <f>"00984003"</f>
        <v>00984003</v>
      </c>
      <c r="C1788" t="s">
        <v>7</v>
      </c>
    </row>
    <row r="1789" spans="1:3" x14ac:dyDescent="0.3">
      <c r="A1789">
        <v>1784</v>
      </c>
      <c r="B1789" t="str">
        <f>"00928257"</f>
        <v>00928257</v>
      </c>
      <c r="C1789" t="s">
        <v>7</v>
      </c>
    </row>
    <row r="1790" spans="1:3" x14ac:dyDescent="0.3">
      <c r="A1790">
        <v>1785</v>
      </c>
      <c r="B1790" t="str">
        <f>"00484192"</f>
        <v>00484192</v>
      </c>
      <c r="C1790" t="str">
        <f>"003"</f>
        <v>003</v>
      </c>
    </row>
    <row r="1791" spans="1:3" x14ac:dyDescent="0.3">
      <c r="A1791">
        <v>1786</v>
      </c>
      <c r="B1791" t="str">
        <f>"00983551"</f>
        <v>00983551</v>
      </c>
      <c r="C1791" t="s">
        <v>7</v>
      </c>
    </row>
    <row r="1792" spans="1:3" x14ac:dyDescent="0.3">
      <c r="A1792">
        <v>1787</v>
      </c>
      <c r="B1792" t="str">
        <f>"00685566"</f>
        <v>00685566</v>
      </c>
      <c r="C1792" t="s">
        <v>5</v>
      </c>
    </row>
    <row r="1793" spans="1:3" x14ac:dyDescent="0.3">
      <c r="A1793">
        <v>1788</v>
      </c>
      <c r="B1793" t="str">
        <f>"00802555"</f>
        <v>00802555</v>
      </c>
      <c r="C1793" t="str">
        <f>"003"</f>
        <v>003</v>
      </c>
    </row>
    <row r="1794" spans="1:3" x14ac:dyDescent="0.3">
      <c r="A1794">
        <v>1789</v>
      </c>
      <c r="B1794" t="str">
        <f>"00984996"</f>
        <v>00984996</v>
      </c>
      <c r="C1794" t="s">
        <v>9</v>
      </c>
    </row>
    <row r="1795" spans="1:3" x14ac:dyDescent="0.3">
      <c r="A1795">
        <v>1790</v>
      </c>
      <c r="B1795" t="str">
        <f>"00479349"</f>
        <v>00479349</v>
      </c>
      <c r="C1795" t="s">
        <v>5</v>
      </c>
    </row>
    <row r="1796" spans="1:3" x14ac:dyDescent="0.3">
      <c r="A1796">
        <v>1791</v>
      </c>
      <c r="B1796" t="str">
        <f>"00848972"</f>
        <v>00848972</v>
      </c>
      <c r="C1796" t="str">
        <f>"003"</f>
        <v>003</v>
      </c>
    </row>
    <row r="1797" spans="1:3" x14ac:dyDescent="0.3">
      <c r="A1797">
        <v>1792</v>
      </c>
      <c r="B1797" t="str">
        <f>"00480573"</f>
        <v>00480573</v>
      </c>
      <c r="C1797" t="s">
        <v>10</v>
      </c>
    </row>
    <row r="1798" spans="1:3" x14ac:dyDescent="0.3">
      <c r="A1798">
        <v>1793</v>
      </c>
      <c r="B1798" t="str">
        <f>"00817257"</f>
        <v>00817257</v>
      </c>
      <c r="C1798" t="s">
        <v>10</v>
      </c>
    </row>
    <row r="1799" spans="1:3" x14ac:dyDescent="0.3">
      <c r="A1799">
        <v>1794</v>
      </c>
      <c r="B1799" t="str">
        <f>"00881047"</f>
        <v>00881047</v>
      </c>
      <c r="C1799" t="s">
        <v>18</v>
      </c>
    </row>
    <row r="1800" spans="1:3" x14ac:dyDescent="0.3">
      <c r="A1800">
        <v>1795</v>
      </c>
      <c r="B1800" t="str">
        <f>"201402000008"</f>
        <v>201402000008</v>
      </c>
      <c r="C1800" t="s">
        <v>5</v>
      </c>
    </row>
    <row r="1801" spans="1:3" x14ac:dyDescent="0.3">
      <c r="A1801">
        <v>1796</v>
      </c>
      <c r="B1801" t="str">
        <f>"00983660"</f>
        <v>00983660</v>
      </c>
      <c r="C1801" t="s">
        <v>11</v>
      </c>
    </row>
    <row r="1802" spans="1:3" x14ac:dyDescent="0.3">
      <c r="A1802">
        <v>1797</v>
      </c>
      <c r="B1802" t="str">
        <f>"00982367"</f>
        <v>00982367</v>
      </c>
      <c r="C1802" t="s">
        <v>5</v>
      </c>
    </row>
    <row r="1803" spans="1:3" x14ac:dyDescent="0.3">
      <c r="A1803">
        <v>1798</v>
      </c>
      <c r="B1803" t="str">
        <f>"00009240"</f>
        <v>00009240</v>
      </c>
      <c r="C1803" t="str">
        <f>"004"</f>
        <v>004</v>
      </c>
    </row>
    <row r="1804" spans="1:3" x14ac:dyDescent="0.3">
      <c r="A1804">
        <v>1799</v>
      </c>
      <c r="B1804" t="str">
        <f>"00984475"</f>
        <v>00984475</v>
      </c>
      <c r="C1804" t="str">
        <f>"003"</f>
        <v>003</v>
      </c>
    </row>
    <row r="1805" spans="1:3" x14ac:dyDescent="0.3">
      <c r="A1805">
        <v>1800</v>
      </c>
      <c r="B1805" t="str">
        <f>"00770033"</f>
        <v>00770033</v>
      </c>
      <c r="C1805" t="str">
        <f>"003"</f>
        <v>003</v>
      </c>
    </row>
    <row r="1806" spans="1:3" x14ac:dyDescent="0.3">
      <c r="A1806">
        <v>1801</v>
      </c>
      <c r="B1806" t="str">
        <f>"00823532"</f>
        <v>00823532</v>
      </c>
      <c r="C1806" t="str">
        <f>"004"</f>
        <v>004</v>
      </c>
    </row>
    <row r="1807" spans="1:3" x14ac:dyDescent="0.3">
      <c r="A1807">
        <v>1802</v>
      </c>
      <c r="B1807" t="str">
        <f>"00819630"</f>
        <v>00819630</v>
      </c>
      <c r="C1807" t="str">
        <f>"003"</f>
        <v>003</v>
      </c>
    </row>
    <row r="1808" spans="1:3" x14ac:dyDescent="0.3">
      <c r="A1808">
        <v>1803</v>
      </c>
      <c r="B1808" t="str">
        <f>"00976051"</f>
        <v>00976051</v>
      </c>
      <c r="C1808" t="s">
        <v>5</v>
      </c>
    </row>
    <row r="1809" spans="1:3" x14ac:dyDescent="0.3">
      <c r="A1809">
        <v>1804</v>
      </c>
      <c r="B1809" t="str">
        <f>"00817812"</f>
        <v>00817812</v>
      </c>
      <c r="C1809" t="str">
        <f>"003"</f>
        <v>003</v>
      </c>
    </row>
    <row r="1810" spans="1:3" x14ac:dyDescent="0.3">
      <c r="A1810">
        <v>1805</v>
      </c>
      <c r="B1810" t="str">
        <f>"00944703"</f>
        <v>00944703</v>
      </c>
      <c r="C1810" t="str">
        <f>"003"</f>
        <v>003</v>
      </c>
    </row>
    <row r="1811" spans="1:3" x14ac:dyDescent="0.3">
      <c r="A1811">
        <v>1806</v>
      </c>
      <c r="B1811" t="str">
        <f>"00924996"</f>
        <v>00924996</v>
      </c>
      <c r="C1811" t="str">
        <f>"003"</f>
        <v>003</v>
      </c>
    </row>
    <row r="1812" spans="1:3" x14ac:dyDescent="0.3">
      <c r="A1812">
        <v>1807</v>
      </c>
      <c r="B1812" t="str">
        <f>"00982905"</f>
        <v>00982905</v>
      </c>
      <c r="C1812" t="s">
        <v>10</v>
      </c>
    </row>
    <row r="1813" spans="1:3" x14ac:dyDescent="0.3">
      <c r="A1813">
        <v>1808</v>
      </c>
      <c r="B1813" t="str">
        <f>"00885466"</f>
        <v>00885466</v>
      </c>
      <c r="C1813" t="str">
        <f>"003"</f>
        <v>003</v>
      </c>
    </row>
    <row r="1814" spans="1:3" x14ac:dyDescent="0.3">
      <c r="A1814">
        <v>1809</v>
      </c>
      <c r="B1814" t="str">
        <f>"00984327"</f>
        <v>00984327</v>
      </c>
      <c r="C1814" t="s">
        <v>6</v>
      </c>
    </row>
    <row r="1815" spans="1:3" x14ac:dyDescent="0.3">
      <c r="A1815">
        <v>1810</v>
      </c>
      <c r="B1815" t="str">
        <f>"201511009725"</f>
        <v>201511009725</v>
      </c>
      <c r="C1815" t="s">
        <v>5</v>
      </c>
    </row>
    <row r="1816" spans="1:3" x14ac:dyDescent="0.3">
      <c r="A1816">
        <v>1811</v>
      </c>
      <c r="B1816" t="str">
        <f>"00816691"</f>
        <v>00816691</v>
      </c>
      <c r="C1816" t="s">
        <v>5</v>
      </c>
    </row>
    <row r="1817" spans="1:3" x14ac:dyDescent="0.3">
      <c r="A1817">
        <v>1812</v>
      </c>
      <c r="B1817" t="str">
        <f>"201511020959"</f>
        <v>201511020959</v>
      </c>
      <c r="C1817" t="s">
        <v>5</v>
      </c>
    </row>
    <row r="1818" spans="1:3" x14ac:dyDescent="0.3">
      <c r="A1818">
        <v>1813</v>
      </c>
      <c r="B1818" t="str">
        <f>"00984111"</f>
        <v>00984111</v>
      </c>
      <c r="C1818" t="str">
        <f>"003"</f>
        <v>003</v>
      </c>
    </row>
    <row r="1819" spans="1:3" x14ac:dyDescent="0.3">
      <c r="A1819">
        <v>1814</v>
      </c>
      <c r="B1819" t="str">
        <f>"00872944"</f>
        <v>00872944</v>
      </c>
      <c r="C1819" t="str">
        <f>"001"</f>
        <v>001</v>
      </c>
    </row>
    <row r="1820" spans="1:3" x14ac:dyDescent="0.3">
      <c r="A1820">
        <v>1815</v>
      </c>
      <c r="B1820" t="str">
        <f>"00712880"</f>
        <v>00712880</v>
      </c>
      <c r="C1820" t="str">
        <f>"003"</f>
        <v>003</v>
      </c>
    </row>
    <row r="1821" spans="1:3" x14ac:dyDescent="0.3">
      <c r="A1821">
        <v>1816</v>
      </c>
      <c r="B1821" t="str">
        <f>"00847515"</f>
        <v>00847515</v>
      </c>
      <c r="C1821" t="str">
        <f>"003"</f>
        <v>003</v>
      </c>
    </row>
    <row r="1822" spans="1:3" x14ac:dyDescent="0.3">
      <c r="A1822">
        <v>1817</v>
      </c>
      <c r="B1822" t="str">
        <f>"00982010"</f>
        <v>00982010</v>
      </c>
      <c r="C1822" t="str">
        <f>"003"</f>
        <v>003</v>
      </c>
    </row>
    <row r="1823" spans="1:3" x14ac:dyDescent="0.3">
      <c r="A1823">
        <v>1818</v>
      </c>
      <c r="B1823" t="str">
        <f>"00679978"</f>
        <v>00679978</v>
      </c>
      <c r="C1823" t="s">
        <v>7</v>
      </c>
    </row>
    <row r="1824" spans="1:3" x14ac:dyDescent="0.3">
      <c r="A1824">
        <v>1819</v>
      </c>
      <c r="B1824" t="str">
        <f>"00678775"</f>
        <v>00678775</v>
      </c>
      <c r="C1824" t="str">
        <f>"003"</f>
        <v>003</v>
      </c>
    </row>
    <row r="1825" spans="1:3" x14ac:dyDescent="0.3">
      <c r="A1825">
        <v>1820</v>
      </c>
      <c r="B1825" t="str">
        <f>"200802001952"</f>
        <v>200802001952</v>
      </c>
      <c r="C1825" t="s">
        <v>11</v>
      </c>
    </row>
    <row r="1826" spans="1:3" x14ac:dyDescent="0.3">
      <c r="A1826">
        <v>1821</v>
      </c>
      <c r="B1826" t="str">
        <f>"00676730"</f>
        <v>00676730</v>
      </c>
      <c r="C1826" t="str">
        <f>"003"</f>
        <v>003</v>
      </c>
    </row>
    <row r="1827" spans="1:3" x14ac:dyDescent="0.3">
      <c r="A1827">
        <v>1822</v>
      </c>
      <c r="B1827" t="str">
        <f>"00843274"</f>
        <v>00843274</v>
      </c>
      <c r="C1827" t="s">
        <v>5</v>
      </c>
    </row>
    <row r="1828" spans="1:3" x14ac:dyDescent="0.3">
      <c r="A1828">
        <v>1823</v>
      </c>
      <c r="B1828" t="str">
        <f>"00986478"</f>
        <v>00986478</v>
      </c>
      <c r="C1828" t="str">
        <f>"001"</f>
        <v>001</v>
      </c>
    </row>
    <row r="1829" spans="1:3" x14ac:dyDescent="0.3">
      <c r="A1829">
        <v>1824</v>
      </c>
      <c r="B1829" t="str">
        <f>"00818317"</f>
        <v>00818317</v>
      </c>
      <c r="C1829" t="s">
        <v>5</v>
      </c>
    </row>
    <row r="1830" spans="1:3" x14ac:dyDescent="0.3">
      <c r="A1830">
        <v>1825</v>
      </c>
      <c r="B1830" t="str">
        <f>"00744403"</f>
        <v>00744403</v>
      </c>
      <c r="C1830" t="str">
        <f>"003"</f>
        <v>003</v>
      </c>
    </row>
    <row r="1831" spans="1:3" x14ac:dyDescent="0.3">
      <c r="A1831">
        <v>1826</v>
      </c>
      <c r="B1831" t="str">
        <f>"00984286"</f>
        <v>00984286</v>
      </c>
      <c r="C1831" t="s">
        <v>6</v>
      </c>
    </row>
    <row r="1832" spans="1:3" x14ac:dyDescent="0.3">
      <c r="A1832">
        <v>1827</v>
      </c>
      <c r="B1832" t="str">
        <f>"00184250"</f>
        <v>00184250</v>
      </c>
      <c r="C1832" t="str">
        <f>"003"</f>
        <v>003</v>
      </c>
    </row>
    <row r="1833" spans="1:3" x14ac:dyDescent="0.3">
      <c r="A1833">
        <v>1828</v>
      </c>
      <c r="B1833" t="str">
        <f>"00275906"</f>
        <v>00275906</v>
      </c>
      <c r="C1833" t="str">
        <f>"003"</f>
        <v>003</v>
      </c>
    </row>
    <row r="1834" spans="1:3" x14ac:dyDescent="0.3">
      <c r="A1834">
        <v>1829</v>
      </c>
      <c r="B1834" t="str">
        <f>"00711806"</f>
        <v>00711806</v>
      </c>
      <c r="C1834" t="s">
        <v>5</v>
      </c>
    </row>
    <row r="1835" spans="1:3" x14ac:dyDescent="0.3">
      <c r="A1835">
        <v>1830</v>
      </c>
      <c r="B1835" t="str">
        <f>"00649262"</f>
        <v>00649262</v>
      </c>
      <c r="C1835" t="s">
        <v>7</v>
      </c>
    </row>
    <row r="1836" spans="1:3" x14ac:dyDescent="0.3">
      <c r="A1836">
        <v>1831</v>
      </c>
      <c r="B1836" t="str">
        <f>"00654285"</f>
        <v>00654285</v>
      </c>
      <c r="C1836" t="s">
        <v>6</v>
      </c>
    </row>
    <row r="1837" spans="1:3" x14ac:dyDescent="0.3">
      <c r="A1837">
        <v>1832</v>
      </c>
      <c r="B1837" t="str">
        <f>"00744108"</f>
        <v>00744108</v>
      </c>
      <c r="C1837" t="str">
        <f>"003"</f>
        <v>003</v>
      </c>
    </row>
    <row r="1838" spans="1:3" x14ac:dyDescent="0.3">
      <c r="A1838">
        <v>1833</v>
      </c>
      <c r="B1838" t="str">
        <f>"00986617"</f>
        <v>00986617</v>
      </c>
      <c r="C1838" t="s">
        <v>5</v>
      </c>
    </row>
    <row r="1839" spans="1:3" x14ac:dyDescent="0.3">
      <c r="A1839">
        <v>1834</v>
      </c>
      <c r="B1839" t="str">
        <f>"00076013"</f>
        <v>00076013</v>
      </c>
      <c r="C1839" t="str">
        <f>"003"</f>
        <v>003</v>
      </c>
    </row>
    <row r="1840" spans="1:3" x14ac:dyDescent="0.3">
      <c r="A1840">
        <v>1835</v>
      </c>
      <c r="B1840" t="str">
        <f>"00519301"</f>
        <v>00519301</v>
      </c>
      <c r="C1840" t="s">
        <v>6</v>
      </c>
    </row>
    <row r="1841" spans="1:3" x14ac:dyDescent="0.3">
      <c r="A1841">
        <v>1836</v>
      </c>
      <c r="B1841" t="str">
        <f>"00936001"</f>
        <v>00936001</v>
      </c>
      <c r="C1841" t="s">
        <v>5</v>
      </c>
    </row>
    <row r="1842" spans="1:3" x14ac:dyDescent="0.3">
      <c r="A1842">
        <v>1837</v>
      </c>
      <c r="B1842" t="str">
        <f>"00981113"</f>
        <v>00981113</v>
      </c>
      <c r="C1842" t="str">
        <f>"003"</f>
        <v>003</v>
      </c>
    </row>
    <row r="1843" spans="1:3" x14ac:dyDescent="0.3">
      <c r="A1843">
        <v>1838</v>
      </c>
      <c r="B1843" t="str">
        <f>"00480439"</f>
        <v>00480439</v>
      </c>
      <c r="C1843" t="s">
        <v>5</v>
      </c>
    </row>
    <row r="1844" spans="1:3" x14ac:dyDescent="0.3">
      <c r="A1844">
        <v>1839</v>
      </c>
      <c r="B1844" t="str">
        <f>"00687205"</f>
        <v>00687205</v>
      </c>
      <c r="C1844" t="str">
        <f>"003"</f>
        <v>003</v>
      </c>
    </row>
    <row r="1845" spans="1:3" x14ac:dyDescent="0.3">
      <c r="A1845">
        <v>1840</v>
      </c>
      <c r="B1845" t="str">
        <f>"00308438"</f>
        <v>00308438</v>
      </c>
      <c r="C1845" t="s">
        <v>5</v>
      </c>
    </row>
    <row r="1846" spans="1:3" x14ac:dyDescent="0.3">
      <c r="A1846">
        <v>1841</v>
      </c>
      <c r="B1846" t="str">
        <f>"201511030028"</f>
        <v>201511030028</v>
      </c>
      <c r="C1846" t="s">
        <v>5</v>
      </c>
    </row>
    <row r="1847" spans="1:3" x14ac:dyDescent="0.3">
      <c r="A1847">
        <v>1842</v>
      </c>
      <c r="B1847" t="str">
        <f>"00971300"</f>
        <v>00971300</v>
      </c>
      <c r="C1847" t="s">
        <v>6</v>
      </c>
    </row>
    <row r="1848" spans="1:3" x14ac:dyDescent="0.3">
      <c r="A1848">
        <v>1843</v>
      </c>
      <c r="B1848" t="str">
        <f>"00115775"</f>
        <v>00115775</v>
      </c>
      <c r="C1848" t="str">
        <f>"003"</f>
        <v>003</v>
      </c>
    </row>
    <row r="1849" spans="1:3" x14ac:dyDescent="0.3">
      <c r="A1849">
        <v>1844</v>
      </c>
      <c r="B1849" t="str">
        <f>"00455808"</f>
        <v>00455808</v>
      </c>
      <c r="C1849" t="s">
        <v>10</v>
      </c>
    </row>
    <row r="1850" spans="1:3" x14ac:dyDescent="0.3">
      <c r="A1850">
        <v>1845</v>
      </c>
      <c r="B1850" t="str">
        <f>"00984618"</f>
        <v>00984618</v>
      </c>
      <c r="C1850" t="str">
        <f>"003"</f>
        <v>003</v>
      </c>
    </row>
    <row r="1851" spans="1:3" x14ac:dyDescent="0.3">
      <c r="A1851">
        <v>1846</v>
      </c>
      <c r="B1851" t="str">
        <f>"00973434"</f>
        <v>00973434</v>
      </c>
      <c r="C1851" t="s">
        <v>7</v>
      </c>
    </row>
    <row r="1852" spans="1:3" x14ac:dyDescent="0.3">
      <c r="A1852">
        <v>1847</v>
      </c>
      <c r="B1852" t="str">
        <f>"00684662"</f>
        <v>00684662</v>
      </c>
      <c r="C1852" t="str">
        <f>"003"</f>
        <v>003</v>
      </c>
    </row>
    <row r="1853" spans="1:3" x14ac:dyDescent="0.3">
      <c r="A1853">
        <v>1848</v>
      </c>
      <c r="B1853" t="str">
        <f>"00984914"</f>
        <v>00984914</v>
      </c>
      <c r="C1853" t="str">
        <f>"003"</f>
        <v>003</v>
      </c>
    </row>
    <row r="1854" spans="1:3" x14ac:dyDescent="0.3">
      <c r="A1854">
        <v>1849</v>
      </c>
      <c r="B1854" t="str">
        <f>"00757508"</f>
        <v>00757508</v>
      </c>
      <c r="C1854" t="s">
        <v>5</v>
      </c>
    </row>
    <row r="1855" spans="1:3" x14ac:dyDescent="0.3">
      <c r="A1855">
        <v>1850</v>
      </c>
      <c r="B1855" t="str">
        <f>"00666145"</f>
        <v>00666145</v>
      </c>
      <c r="C1855" t="s">
        <v>5</v>
      </c>
    </row>
    <row r="1856" spans="1:3" x14ac:dyDescent="0.3">
      <c r="A1856">
        <v>1851</v>
      </c>
      <c r="B1856" t="str">
        <f>"00782829"</f>
        <v>00782829</v>
      </c>
      <c r="C1856" t="s">
        <v>5</v>
      </c>
    </row>
    <row r="1857" spans="1:3" x14ac:dyDescent="0.3">
      <c r="A1857">
        <v>1852</v>
      </c>
      <c r="B1857" t="str">
        <f>"00973186"</f>
        <v>00973186</v>
      </c>
      <c r="C1857" t="str">
        <f>"003"</f>
        <v>003</v>
      </c>
    </row>
    <row r="1858" spans="1:3" x14ac:dyDescent="0.3">
      <c r="A1858">
        <v>1853</v>
      </c>
      <c r="B1858" t="str">
        <f>"00632804"</f>
        <v>00632804</v>
      </c>
      <c r="C1858" t="s">
        <v>7</v>
      </c>
    </row>
    <row r="1859" spans="1:3" x14ac:dyDescent="0.3">
      <c r="A1859">
        <v>1854</v>
      </c>
      <c r="B1859" t="str">
        <f>"00981419"</f>
        <v>00981419</v>
      </c>
      <c r="C1859" t="s">
        <v>5</v>
      </c>
    </row>
    <row r="1860" spans="1:3" x14ac:dyDescent="0.3">
      <c r="A1860">
        <v>1855</v>
      </c>
      <c r="B1860" t="str">
        <f>"200811000245"</f>
        <v>200811000245</v>
      </c>
      <c r="C1860" t="s">
        <v>11</v>
      </c>
    </row>
    <row r="1861" spans="1:3" x14ac:dyDescent="0.3">
      <c r="A1861">
        <v>1856</v>
      </c>
      <c r="B1861" t="str">
        <f>"00805273"</f>
        <v>00805273</v>
      </c>
      <c r="C1861" t="str">
        <f>"003"</f>
        <v>003</v>
      </c>
    </row>
    <row r="1862" spans="1:3" x14ac:dyDescent="0.3">
      <c r="A1862">
        <v>1857</v>
      </c>
      <c r="B1862" t="str">
        <f>"00985501"</f>
        <v>00985501</v>
      </c>
      <c r="C1862" t="str">
        <f>"003"</f>
        <v>003</v>
      </c>
    </row>
    <row r="1863" spans="1:3" x14ac:dyDescent="0.3">
      <c r="A1863">
        <v>1858</v>
      </c>
      <c r="B1863" t="str">
        <f>"00979479"</f>
        <v>00979479</v>
      </c>
      <c r="C1863" t="s">
        <v>5</v>
      </c>
    </row>
    <row r="1864" spans="1:3" x14ac:dyDescent="0.3">
      <c r="A1864">
        <v>1859</v>
      </c>
      <c r="B1864" t="str">
        <f>"00584556"</f>
        <v>00584556</v>
      </c>
      <c r="C1864" t="str">
        <f t="shared" ref="C1864:C1869" si="1">"003"</f>
        <v>003</v>
      </c>
    </row>
    <row r="1865" spans="1:3" x14ac:dyDescent="0.3">
      <c r="A1865">
        <v>1860</v>
      </c>
      <c r="B1865" t="str">
        <f>"00845857"</f>
        <v>00845857</v>
      </c>
      <c r="C1865" t="str">
        <f t="shared" si="1"/>
        <v>003</v>
      </c>
    </row>
    <row r="1866" spans="1:3" x14ac:dyDescent="0.3">
      <c r="A1866">
        <v>1861</v>
      </c>
      <c r="B1866" t="str">
        <f>"00669623"</f>
        <v>00669623</v>
      </c>
      <c r="C1866" t="str">
        <f t="shared" si="1"/>
        <v>003</v>
      </c>
    </row>
    <row r="1867" spans="1:3" x14ac:dyDescent="0.3">
      <c r="A1867">
        <v>1862</v>
      </c>
      <c r="B1867" t="str">
        <f>"00983882"</f>
        <v>00983882</v>
      </c>
      <c r="C1867" t="str">
        <f t="shared" si="1"/>
        <v>003</v>
      </c>
    </row>
    <row r="1868" spans="1:3" x14ac:dyDescent="0.3">
      <c r="A1868">
        <v>1863</v>
      </c>
      <c r="B1868" t="str">
        <f>"00026244"</f>
        <v>00026244</v>
      </c>
      <c r="C1868" t="str">
        <f t="shared" si="1"/>
        <v>003</v>
      </c>
    </row>
    <row r="1869" spans="1:3" x14ac:dyDescent="0.3">
      <c r="A1869">
        <v>1864</v>
      </c>
      <c r="B1869" t="str">
        <f>"00977348"</f>
        <v>00977348</v>
      </c>
      <c r="C1869" t="str">
        <f t="shared" si="1"/>
        <v>003</v>
      </c>
    </row>
    <row r="1870" spans="1:3" x14ac:dyDescent="0.3">
      <c r="A1870">
        <v>1865</v>
      </c>
      <c r="B1870" t="str">
        <f>"00974961"</f>
        <v>00974961</v>
      </c>
      <c r="C1870" t="s">
        <v>18</v>
      </c>
    </row>
    <row r="1871" spans="1:3" x14ac:dyDescent="0.3">
      <c r="A1871">
        <v>1866</v>
      </c>
      <c r="B1871" t="str">
        <f>"00542144"</f>
        <v>00542144</v>
      </c>
      <c r="C1871" t="s">
        <v>10</v>
      </c>
    </row>
    <row r="1872" spans="1:3" x14ac:dyDescent="0.3">
      <c r="A1872">
        <v>1867</v>
      </c>
      <c r="B1872" t="str">
        <f>"00817850"</f>
        <v>00817850</v>
      </c>
      <c r="C1872" t="s">
        <v>5</v>
      </c>
    </row>
    <row r="1873" spans="1:3" x14ac:dyDescent="0.3">
      <c r="A1873">
        <v>1868</v>
      </c>
      <c r="B1873" t="str">
        <f>"00530444"</f>
        <v>00530444</v>
      </c>
      <c r="C1873" t="s">
        <v>5</v>
      </c>
    </row>
    <row r="1874" spans="1:3" x14ac:dyDescent="0.3">
      <c r="A1874">
        <v>1869</v>
      </c>
      <c r="B1874" t="str">
        <f>"00925594"</f>
        <v>00925594</v>
      </c>
      <c r="C1874" t="s">
        <v>10</v>
      </c>
    </row>
    <row r="1875" spans="1:3" x14ac:dyDescent="0.3">
      <c r="A1875">
        <v>1870</v>
      </c>
      <c r="B1875" t="str">
        <f>"00986482"</f>
        <v>00986482</v>
      </c>
      <c r="C1875" t="s">
        <v>5</v>
      </c>
    </row>
    <row r="1876" spans="1:3" x14ac:dyDescent="0.3">
      <c r="A1876">
        <v>1871</v>
      </c>
      <c r="B1876" t="str">
        <f>"00788149"</f>
        <v>00788149</v>
      </c>
      <c r="C1876" t="str">
        <f>"003"</f>
        <v>003</v>
      </c>
    </row>
    <row r="1877" spans="1:3" x14ac:dyDescent="0.3">
      <c r="A1877">
        <v>1872</v>
      </c>
      <c r="B1877" t="str">
        <f>"00986053"</f>
        <v>00986053</v>
      </c>
      <c r="C1877" t="s">
        <v>7</v>
      </c>
    </row>
    <row r="1878" spans="1:3" x14ac:dyDescent="0.3">
      <c r="A1878">
        <v>1873</v>
      </c>
      <c r="B1878" t="str">
        <f>"00984666"</f>
        <v>00984666</v>
      </c>
      <c r="C1878" t="s">
        <v>5</v>
      </c>
    </row>
    <row r="1879" spans="1:3" x14ac:dyDescent="0.3">
      <c r="A1879">
        <v>1874</v>
      </c>
      <c r="B1879" t="str">
        <f>"201507002650"</f>
        <v>201507002650</v>
      </c>
      <c r="C1879" t="s">
        <v>13</v>
      </c>
    </row>
    <row r="1880" spans="1:3" x14ac:dyDescent="0.3">
      <c r="A1880">
        <v>1875</v>
      </c>
      <c r="B1880" t="str">
        <f>"00982864"</f>
        <v>00982864</v>
      </c>
      <c r="C1880" t="str">
        <f>"003"</f>
        <v>003</v>
      </c>
    </row>
    <row r="1881" spans="1:3" x14ac:dyDescent="0.3">
      <c r="A1881">
        <v>1876</v>
      </c>
      <c r="B1881" t="str">
        <f>"00820443"</f>
        <v>00820443</v>
      </c>
      <c r="C1881" t="s">
        <v>5</v>
      </c>
    </row>
    <row r="1882" spans="1:3" x14ac:dyDescent="0.3">
      <c r="A1882">
        <v>1877</v>
      </c>
      <c r="B1882" t="str">
        <f>"00058170"</f>
        <v>00058170</v>
      </c>
      <c r="C1882" t="s">
        <v>5</v>
      </c>
    </row>
    <row r="1883" spans="1:3" x14ac:dyDescent="0.3">
      <c r="A1883">
        <v>1878</v>
      </c>
      <c r="B1883" t="str">
        <f>"201406007021"</f>
        <v>201406007021</v>
      </c>
      <c r="C1883" t="s">
        <v>5</v>
      </c>
    </row>
    <row r="1884" spans="1:3" x14ac:dyDescent="0.3">
      <c r="A1884">
        <v>1879</v>
      </c>
      <c r="B1884" t="str">
        <f>"00448866"</f>
        <v>00448866</v>
      </c>
      <c r="C1884" t="s">
        <v>5</v>
      </c>
    </row>
    <row r="1885" spans="1:3" x14ac:dyDescent="0.3">
      <c r="A1885">
        <v>1880</v>
      </c>
      <c r="B1885" t="str">
        <f>"00122042"</f>
        <v>00122042</v>
      </c>
      <c r="C1885" t="str">
        <f>"003"</f>
        <v>003</v>
      </c>
    </row>
    <row r="1886" spans="1:3" x14ac:dyDescent="0.3">
      <c r="A1886">
        <v>1881</v>
      </c>
      <c r="B1886" t="str">
        <f>"00974057"</f>
        <v>00974057</v>
      </c>
      <c r="C1886" t="str">
        <f>"003"</f>
        <v>003</v>
      </c>
    </row>
    <row r="1887" spans="1:3" x14ac:dyDescent="0.3">
      <c r="A1887">
        <v>1882</v>
      </c>
      <c r="B1887" t="str">
        <f>"00978740"</f>
        <v>00978740</v>
      </c>
      <c r="C1887" t="s">
        <v>5</v>
      </c>
    </row>
    <row r="1888" spans="1:3" x14ac:dyDescent="0.3">
      <c r="A1888">
        <v>1883</v>
      </c>
      <c r="B1888" t="str">
        <f>"00874838"</f>
        <v>00874838</v>
      </c>
      <c r="C1888" t="s">
        <v>7</v>
      </c>
    </row>
    <row r="1889" spans="1:3" x14ac:dyDescent="0.3">
      <c r="A1889">
        <v>1884</v>
      </c>
      <c r="B1889" t="str">
        <f>"00419667"</f>
        <v>00419667</v>
      </c>
      <c r="C1889" t="str">
        <f>"003"</f>
        <v>003</v>
      </c>
    </row>
    <row r="1890" spans="1:3" x14ac:dyDescent="0.3">
      <c r="A1890">
        <v>1885</v>
      </c>
      <c r="B1890" t="str">
        <f>"00721823"</f>
        <v>00721823</v>
      </c>
      <c r="C1890" t="s">
        <v>7</v>
      </c>
    </row>
    <row r="1891" spans="1:3" x14ac:dyDescent="0.3">
      <c r="A1891">
        <v>1886</v>
      </c>
      <c r="B1891" t="str">
        <f>"00981683"</f>
        <v>00981683</v>
      </c>
      <c r="C1891" t="str">
        <f>"001"</f>
        <v>001</v>
      </c>
    </row>
    <row r="1892" spans="1:3" x14ac:dyDescent="0.3">
      <c r="A1892">
        <v>1887</v>
      </c>
      <c r="B1892" t="str">
        <f>"00986396"</f>
        <v>00986396</v>
      </c>
      <c r="C1892" t="str">
        <f>"003"</f>
        <v>003</v>
      </c>
    </row>
    <row r="1893" spans="1:3" x14ac:dyDescent="0.3">
      <c r="A1893">
        <v>1888</v>
      </c>
      <c r="B1893" t="str">
        <f>"00901029"</f>
        <v>00901029</v>
      </c>
      <c r="C1893" t="s">
        <v>5</v>
      </c>
    </row>
    <row r="1894" spans="1:3" x14ac:dyDescent="0.3">
      <c r="A1894">
        <v>1889</v>
      </c>
      <c r="B1894" t="str">
        <f>"00981098"</f>
        <v>00981098</v>
      </c>
      <c r="C1894" t="s">
        <v>5</v>
      </c>
    </row>
    <row r="1895" spans="1:3" x14ac:dyDescent="0.3">
      <c r="A1895">
        <v>1890</v>
      </c>
      <c r="B1895" t="str">
        <f>"00685822"</f>
        <v>00685822</v>
      </c>
      <c r="C1895" t="str">
        <f>"003"</f>
        <v>003</v>
      </c>
    </row>
    <row r="1896" spans="1:3" x14ac:dyDescent="0.3">
      <c r="A1896">
        <v>1891</v>
      </c>
      <c r="B1896" t="str">
        <f>"00826257"</f>
        <v>00826257</v>
      </c>
      <c r="C1896" t="str">
        <f>"003"</f>
        <v>003</v>
      </c>
    </row>
    <row r="1897" spans="1:3" x14ac:dyDescent="0.3">
      <c r="A1897">
        <v>1892</v>
      </c>
      <c r="B1897" t="str">
        <f>"00984969"</f>
        <v>00984969</v>
      </c>
      <c r="C1897" t="s">
        <v>5</v>
      </c>
    </row>
    <row r="1898" spans="1:3" x14ac:dyDescent="0.3">
      <c r="A1898">
        <v>1893</v>
      </c>
      <c r="B1898" t="str">
        <f>"00083922"</f>
        <v>00083922</v>
      </c>
      <c r="C1898" t="s">
        <v>5</v>
      </c>
    </row>
    <row r="1899" spans="1:3" x14ac:dyDescent="0.3">
      <c r="A1899">
        <v>1894</v>
      </c>
      <c r="B1899" t="str">
        <f>"00986015"</f>
        <v>00986015</v>
      </c>
      <c r="C1899" t="s">
        <v>6</v>
      </c>
    </row>
    <row r="1900" spans="1:3" x14ac:dyDescent="0.3">
      <c r="A1900">
        <v>1895</v>
      </c>
      <c r="B1900" t="str">
        <f>"00905671"</f>
        <v>00905671</v>
      </c>
      <c r="C1900" t="s">
        <v>14</v>
      </c>
    </row>
    <row r="1901" spans="1:3" x14ac:dyDescent="0.3">
      <c r="A1901">
        <v>1896</v>
      </c>
      <c r="B1901" t="str">
        <f>"00788418"</f>
        <v>00788418</v>
      </c>
      <c r="C1901" t="s">
        <v>6</v>
      </c>
    </row>
    <row r="1902" spans="1:3" x14ac:dyDescent="0.3">
      <c r="A1902">
        <v>1897</v>
      </c>
      <c r="B1902" t="str">
        <f>"00448414"</f>
        <v>00448414</v>
      </c>
      <c r="C1902" t="str">
        <f>"003"</f>
        <v>003</v>
      </c>
    </row>
    <row r="1903" spans="1:3" x14ac:dyDescent="0.3">
      <c r="A1903">
        <v>1898</v>
      </c>
      <c r="B1903" t="str">
        <f>"201604004664"</f>
        <v>201604004664</v>
      </c>
      <c r="C1903" t="s">
        <v>5</v>
      </c>
    </row>
    <row r="1904" spans="1:3" x14ac:dyDescent="0.3">
      <c r="A1904">
        <v>1899</v>
      </c>
      <c r="B1904" t="str">
        <f>"00768678"</f>
        <v>00768678</v>
      </c>
      <c r="C1904" t="str">
        <f>"003"</f>
        <v>003</v>
      </c>
    </row>
    <row r="1905" spans="1:3" x14ac:dyDescent="0.3">
      <c r="A1905">
        <v>1900</v>
      </c>
      <c r="B1905" t="str">
        <f>"00985563"</f>
        <v>00985563</v>
      </c>
      <c r="C1905" t="s">
        <v>5</v>
      </c>
    </row>
    <row r="1906" spans="1:3" x14ac:dyDescent="0.3">
      <c r="A1906">
        <v>1901</v>
      </c>
      <c r="B1906" t="str">
        <f>"00985597"</f>
        <v>00985597</v>
      </c>
      <c r="C1906" t="str">
        <f>"003"</f>
        <v>003</v>
      </c>
    </row>
    <row r="1907" spans="1:3" x14ac:dyDescent="0.3">
      <c r="A1907">
        <v>1902</v>
      </c>
      <c r="B1907" t="str">
        <f>"00987016"</f>
        <v>00987016</v>
      </c>
      <c r="C1907" t="str">
        <f>"003"</f>
        <v>003</v>
      </c>
    </row>
    <row r="1908" spans="1:3" x14ac:dyDescent="0.3">
      <c r="A1908">
        <v>1903</v>
      </c>
      <c r="B1908" t="str">
        <f>"00982837"</f>
        <v>00982837</v>
      </c>
      <c r="C1908" t="s">
        <v>5</v>
      </c>
    </row>
    <row r="1909" spans="1:3" x14ac:dyDescent="0.3">
      <c r="A1909">
        <v>1904</v>
      </c>
      <c r="B1909" t="str">
        <f>"00983902"</f>
        <v>00983902</v>
      </c>
      <c r="C1909" t="s">
        <v>5</v>
      </c>
    </row>
    <row r="1910" spans="1:3" x14ac:dyDescent="0.3">
      <c r="A1910">
        <v>1905</v>
      </c>
      <c r="B1910" t="str">
        <f>"00981772"</f>
        <v>00981772</v>
      </c>
      <c r="C1910" t="s">
        <v>5</v>
      </c>
    </row>
    <row r="1911" spans="1:3" x14ac:dyDescent="0.3">
      <c r="A1911">
        <v>1906</v>
      </c>
      <c r="B1911" t="str">
        <f>"00985659"</f>
        <v>00985659</v>
      </c>
      <c r="C1911" t="s">
        <v>5</v>
      </c>
    </row>
    <row r="1912" spans="1:3" x14ac:dyDescent="0.3">
      <c r="A1912">
        <v>1907</v>
      </c>
      <c r="B1912" t="str">
        <f>"00986573"</f>
        <v>00986573</v>
      </c>
      <c r="C1912" t="s">
        <v>5</v>
      </c>
    </row>
    <row r="1913" spans="1:3" x14ac:dyDescent="0.3">
      <c r="A1913">
        <v>1908</v>
      </c>
      <c r="B1913" t="str">
        <f>"00981825"</f>
        <v>00981825</v>
      </c>
      <c r="C1913" t="str">
        <f>"001"</f>
        <v>001</v>
      </c>
    </row>
    <row r="1914" spans="1:3" x14ac:dyDescent="0.3">
      <c r="A1914">
        <v>1909</v>
      </c>
      <c r="B1914" t="str">
        <f>"00194169"</f>
        <v>00194169</v>
      </c>
      <c r="C1914" t="s">
        <v>5</v>
      </c>
    </row>
    <row r="1915" spans="1:3" x14ac:dyDescent="0.3">
      <c r="A1915">
        <v>1910</v>
      </c>
      <c r="B1915" t="str">
        <f>"201604003332"</f>
        <v>201604003332</v>
      </c>
      <c r="C1915" t="s">
        <v>5</v>
      </c>
    </row>
    <row r="1916" spans="1:3" x14ac:dyDescent="0.3">
      <c r="A1916">
        <v>1911</v>
      </c>
      <c r="B1916" t="str">
        <f>"00736511"</f>
        <v>00736511</v>
      </c>
      <c r="C1916" t="str">
        <f>"003"</f>
        <v>003</v>
      </c>
    </row>
    <row r="1917" spans="1:3" x14ac:dyDescent="0.3">
      <c r="A1917">
        <v>1912</v>
      </c>
      <c r="B1917" t="str">
        <f>"00751575"</f>
        <v>00751575</v>
      </c>
      <c r="C1917" t="s">
        <v>7</v>
      </c>
    </row>
    <row r="1918" spans="1:3" x14ac:dyDescent="0.3">
      <c r="A1918">
        <v>1913</v>
      </c>
      <c r="B1918" t="str">
        <f>"00264982"</f>
        <v>00264982</v>
      </c>
      <c r="C1918" t="s">
        <v>11</v>
      </c>
    </row>
    <row r="1919" spans="1:3" x14ac:dyDescent="0.3">
      <c r="A1919">
        <v>1914</v>
      </c>
      <c r="B1919" t="str">
        <f>"00547643"</f>
        <v>00547643</v>
      </c>
      <c r="C1919" t="s">
        <v>6</v>
      </c>
    </row>
    <row r="1920" spans="1:3" x14ac:dyDescent="0.3">
      <c r="A1920">
        <v>1915</v>
      </c>
      <c r="B1920" t="str">
        <f>"00127534"</f>
        <v>00127534</v>
      </c>
      <c r="C1920" t="s">
        <v>5</v>
      </c>
    </row>
    <row r="1921" spans="1:3" x14ac:dyDescent="0.3">
      <c r="A1921">
        <v>1916</v>
      </c>
      <c r="B1921" t="str">
        <f>"00982248"</f>
        <v>00982248</v>
      </c>
      <c r="C1921" t="s">
        <v>10</v>
      </c>
    </row>
    <row r="1922" spans="1:3" x14ac:dyDescent="0.3">
      <c r="A1922">
        <v>1917</v>
      </c>
      <c r="B1922" t="str">
        <f>"00491883"</f>
        <v>00491883</v>
      </c>
      <c r="C1922" t="str">
        <f>"003"</f>
        <v>003</v>
      </c>
    </row>
    <row r="1923" spans="1:3" x14ac:dyDescent="0.3">
      <c r="A1923">
        <v>1918</v>
      </c>
      <c r="B1923" t="str">
        <f>"00278683"</f>
        <v>00278683</v>
      </c>
      <c r="C1923" t="s">
        <v>7</v>
      </c>
    </row>
    <row r="1924" spans="1:3" x14ac:dyDescent="0.3">
      <c r="A1924">
        <v>1919</v>
      </c>
      <c r="B1924" t="str">
        <f>"00426383"</f>
        <v>00426383</v>
      </c>
      <c r="C1924" t="s">
        <v>5</v>
      </c>
    </row>
    <row r="1925" spans="1:3" x14ac:dyDescent="0.3">
      <c r="A1925">
        <v>1920</v>
      </c>
      <c r="B1925" t="str">
        <f>"00983195"</f>
        <v>00983195</v>
      </c>
      <c r="C1925" t="s">
        <v>8</v>
      </c>
    </row>
    <row r="1926" spans="1:3" x14ac:dyDescent="0.3">
      <c r="A1926">
        <v>1921</v>
      </c>
      <c r="B1926" t="str">
        <f>"201601000804"</f>
        <v>201601000804</v>
      </c>
      <c r="C1926" t="s">
        <v>5</v>
      </c>
    </row>
    <row r="1927" spans="1:3" x14ac:dyDescent="0.3">
      <c r="A1927">
        <v>1922</v>
      </c>
      <c r="B1927" t="str">
        <f>"00735765"</f>
        <v>00735765</v>
      </c>
      <c r="C1927" t="s">
        <v>5</v>
      </c>
    </row>
    <row r="1928" spans="1:3" x14ac:dyDescent="0.3">
      <c r="A1928">
        <v>1923</v>
      </c>
      <c r="B1928" t="str">
        <f>"00986115"</f>
        <v>00986115</v>
      </c>
      <c r="C1928" t="s">
        <v>5</v>
      </c>
    </row>
    <row r="1929" spans="1:3" x14ac:dyDescent="0.3">
      <c r="A1929">
        <v>1924</v>
      </c>
      <c r="B1929" t="str">
        <f>"00986173"</f>
        <v>00986173</v>
      </c>
      <c r="C1929" t="s">
        <v>5</v>
      </c>
    </row>
    <row r="1930" spans="1:3" x14ac:dyDescent="0.3">
      <c r="A1930">
        <v>1925</v>
      </c>
      <c r="B1930" t="str">
        <f>"00986683"</f>
        <v>00986683</v>
      </c>
      <c r="C1930" t="s">
        <v>5</v>
      </c>
    </row>
    <row r="1931" spans="1:3" x14ac:dyDescent="0.3">
      <c r="A1931">
        <v>1926</v>
      </c>
      <c r="B1931" t="str">
        <f>"00310189"</f>
        <v>00310189</v>
      </c>
      <c r="C1931" t="s">
        <v>5</v>
      </c>
    </row>
    <row r="1932" spans="1:3" x14ac:dyDescent="0.3">
      <c r="A1932">
        <v>1927</v>
      </c>
      <c r="B1932" t="str">
        <f>"00495594"</f>
        <v>00495594</v>
      </c>
      <c r="C1932" t="s">
        <v>5</v>
      </c>
    </row>
    <row r="1933" spans="1:3" x14ac:dyDescent="0.3">
      <c r="A1933">
        <v>1928</v>
      </c>
      <c r="B1933" t="str">
        <f>"00880198"</f>
        <v>00880198</v>
      </c>
      <c r="C1933" t="s">
        <v>8</v>
      </c>
    </row>
    <row r="1934" spans="1:3" x14ac:dyDescent="0.3">
      <c r="A1934">
        <v>1929</v>
      </c>
      <c r="B1934" t="str">
        <f>"00552476"</f>
        <v>00552476</v>
      </c>
      <c r="C1934" t="str">
        <f>"003"</f>
        <v>003</v>
      </c>
    </row>
    <row r="1935" spans="1:3" x14ac:dyDescent="0.3">
      <c r="A1935">
        <v>1930</v>
      </c>
      <c r="B1935" t="str">
        <f>"00978783"</f>
        <v>00978783</v>
      </c>
      <c r="C1935" t="s">
        <v>5</v>
      </c>
    </row>
    <row r="1936" spans="1:3" x14ac:dyDescent="0.3">
      <c r="A1936">
        <v>1931</v>
      </c>
      <c r="B1936" t="str">
        <f>"00454349"</f>
        <v>00454349</v>
      </c>
      <c r="C1936" t="str">
        <f>"003"</f>
        <v>003</v>
      </c>
    </row>
    <row r="1937" spans="1:3" x14ac:dyDescent="0.3">
      <c r="A1937">
        <v>1932</v>
      </c>
      <c r="B1937" t="str">
        <f>"00985657"</f>
        <v>00985657</v>
      </c>
      <c r="C1937" t="s">
        <v>5</v>
      </c>
    </row>
    <row r="1938" spans="1:3" x14ac:dyDescent="0.3">
      <c r="A1938">
        <v>1933</v>
      </c>
      <c r="B1938" t="str">
        <f>"00985713"</f>
        <v>00985713</v>
      </c>
      <c r="C1938" t="s">
        <v>6</v>
      </c>
    </row>
    <row r="1939" spans="1:3" x14ac:dyDescent="0.3">
      <c r="A1939">
        <v>1934</v>
      </c>
      <c r="B1939" t="str">
        <f>"00020206"</f>
        <v>00020206</v>
      </c>
      <c r="C1939" t="str">
        <f>"003"</f>
        <v>003</v>
      </c>
    </row>
    <row r="1940" spans="1:3" x14ac:dyDescent="0.3">
      <c r="A1940">
        <v>1935</v>
      </c>
      <c r="B1940" t="str">
        <f>"00984191"</f>
        <v>00984191</v>
      </c>
      <c r="C1940" t="str">
        <f>"001"</f>
        <v>001</v>
      </c>
    </row>
    <row r="1941" spans="1:3" x14ac:dyDescent="0.3">
      <c r="A1941">
        <v>1936</v>
      </c>
      <c r="B1941" t="str">
        <f>"00985007"</f>
        <v>00985007</v>
      </c>
      <c r="C1941" t="str">
        <f>"003"</f>
        <v>003</v>
      </c>
    </row>
    <row r="1942" spans="1:3" x14ac:dyDescent="0.3">
      <c r="A1942">
        <v>1937</v>
      </c>
      <c r="B1942" t="str">
        <f>"00981920"</f>
        <v>00981920</v>
      </c>
      <c r="C1942" t="str">
        <f>"003"</f>
        <v>003</v>
      </c>
    </row>
    <row r="1943" spans="1:3" x14ac:dyDescent="0.3">
      <c r="A1943">
        <v>1938</v>
      </c>
      <c r="B1943" t="str">
        <f>"00985182"</f>
        <v>00985182</v>
      </c>
      <c r="C1943" t="s">
        <v>5</v>
      </c>
    </row>
    <row r="1944" spans="1:3" x14ac:dyDescent="0.3">
      <c r="A1944">
        <v>1939</v>
      </c>
      <c r="B1944" t="str">
        <f>"00545357"</f>
        <v>00545357</v>
      </c>
      <c r="C1944" t="str">
        <f>"003"</f>
        <v>003</v>
      </c>
    </row>
    <row r="1945" spans="1:3" x14ac:dyDescent="0.3">
      <c r="A1945">
        <v>1940</v>
      </c>
      <c r="B1945" t="str">
        <f>"00985194"</f>
        <v>00985194</v>
      </c>
      <c r="C1945" t="str">
        <f>"003"</f>
        <v>003</v>
      </c>
    </row>
    <row r="1946" spans="1:3" x14ac:dyDescent="0.3">
      <c r="A1946">
        <v>1941</v>
      </c>
      <c r="B1946" t="str">
        <f>"00819079"</f>
        <v>00819079</v>
      </c>
      <c r="C1946" t="s">
        <v>8</v>
      </c>
    </row>
    <row r="1947" spans="1:3" x14ac:dyDescent="0.3">
      <c r="A1947">
        <v>1942</v>
      </c>
      <c r="B1947" t="str">
        <f>"00656865"</f>
        <v>00656865</v>
      </c>
      <c r="C1947" t="s">
        <v>5</v>
      </c>
    </row>
    <row r="1948" spans="1:3" x14ac:dyDescent="0.3">
      <c r="A1948">
        <v>1943</v>
      </c>
      <c r="B1948" t="str">
        <f>"00984201"</f>
        <v>00984201</v>
      </c>
      <c r="C1948" t="s">
        <v>5</v>
      </c>
    </row>
    <row r="1949" spans="1:3" x14ac:dyDescent="0.3">
      <c r="A1949">
        <v>1944</v>
      </c>
      <c r="B1949" t="str">
        <f>"00454087"</f>
        <v>00454087</v>
      </c>
      <c r="C1949" t="s">
        <v>7</v>
      </c>
    </row>
    <row r="1950" spans="1:3" x14ac:dyDescent="0.3">
      <c r="A1950">
        <v>1945</v>
      </c>
      <c r="B1950" t="str">
        <f>"00984715"</f>
        <v>00984715</v>
      </c>
      <c r="C1950" t="str">
        <f>"004"</f>
        <v>004</v>
      </c>
    </row>
    <row r="1951" spans="1:3" x14ac:dyDescent="0.3">
      <c r="A1951">
        <v>1946</v>
      </c>
      <c r="B1951" t="str">
        <f>"00985819"</f>
        <v>00985819</v>
      </c>
      <c r="C1951" t="s">
        <v>5</v>
      </c>
    </row>
    <row r="1952" spans="1:3" x14ac:dyDescent="0.3">
      <c r="A1952">
        <v>1947</v>
      </c>
      <c r="B1952" t="str">
        <f>"00816660"</f>
        <v>00816660</v>
      </c>
      <c r="C1952" t="s">
        <v>5</v>
      </c>
    </row>
    <row r="1953" spans="1:3" x14ac:dyDescent="0.3">
      <c r="A1953">
        <v>1948</v>
      </c>
      <c r="B1953" t="str">
        <f>"00373136"</f>
        <v>00373136</v>
      </c>
      <c r="C1953" t="str">
        <f>"003"</f>
        <v>003</v>
      </c>
    </row>
    <row r="1954" spans="1:3" x14ac:dyDescent="0.3">
      <c r="A1954">
        <v>1949</v>
      </c>
      <c r="B1954" t="str">
        <f>"00985115"</f>
        <v>00985115</v>
      </c>
      <c r="C1954" t="s">
        <v>5</v>
      </c>
    </row>
    <row r="1955" spans="1:3" x14ac:dyDescent="0.3">
      <c r="A1955">
        <v>1950</v>
      </c>
      <c r="B1955" t="str">
        <f>"00987098"</f>
        <v>00987098</v>
      </c>
      <c r="C1955" t="s">
        <v>5</v>
      </c>
    </row>
    <row r="1956" spans="1:3" x14ac:dyDescent="0.3">
      <c r="A1956">
        <v>1951</v>
      </c>
      <c r="B1956" t="str">
        <f>"00425588"</f>
        <v>00425588</v>
      </c>
      <c r="C1956" t="str">
        <f>"003"</f>
        <v>003</v>
      </c>
    </row>
    <row r="1957" spans="1:3" x14ac:dyDescent="0.3">
      <c r="A1957">
        <v>1952</v>
      </c>
      <c r="B1957" t="str">
        <f>"00982789"</f>
        <v>00982789</v>
      </c>
      <c r="C1957" t="str">
        <f>"003"</f>
        <v>003</v>
      </c>
    </row>
    <row r="1958" spans="1:3" x14ac:dyDescent="0.3">
      <c r="A1958">
        <v>1953</v>
      </c>
      <c r="B1958" t="str">
        <f>"00982745"</f>
        <v>00982745</v>
      </c>
      <c r="C1958" t="s">
        <v>5</v>
      </c>
    </row>
    <row r="1959" spans="1:3" x14ac:dyDescent="0.3">
      <c r="A1959">
        <v>1954</v>
      </c>
      <c r="B1959" t="str">
        <f>"201410003828"</f>
        <v>201410003828</v>
      </c>
      <c r="C1959" t="s">
        <v>5</v>
      </c>
    </row>
    <row r="1960" spans="1:3" x14ac:dyDescent="0.3">
      <c r="A1960">
        <v>1955</v>
      </c>
      <c r="B1960" t="str">
        <f>"00984208"</f>
        <v>00984208</v>
      </c>
      <c r="C1960" t="s">
        <v>5</v>
      </c>
    </row>
    <row r="1961" spans="1:3" x14ac:dyDescent="0.3">
      <c r="A1961">
        <v>1956</v>
      </c>
      <c r="B1961" t="str">
        <f>"00440857"</f>
        <v>00440857</v>
      </c>
      <c r="C1961" t="s">
        <v>5</v>
      </c>
    </row>
    <row r="1962" spans="1:3" x14ac:dyDescent="0.3">
      <c r="A1962">
        <v>1957</v>
      </c>
      <c r="B1962" t="str">
        <f>"00800959"</f>
        <v>00800959</v>
      </c>
      <c r="C1962" t="s">
        <v>5</v>
      </c>
    </row>
    <row r="1963" spans="1:3" x14ac:dyDescent="0.3">
      <c r="A1963">
        <v>1958</v>
      </c>
      <c r="B1963" t="str">
        <f>"00846244"</f>
        <v>00846244</v>
      </c>
      <c r="C1963" t="s">
        <v>6</v>
      </c>
    </row>
    <row r="1964" spans="1:3" x14ac:dyDescent="0.3">
      <c r="A1964">
        <v>1959</v>
      </c>
      <c r="B1964" t="str">
        <f>"00884079"</f>
        <v>00884079</v>
      </c>
      <c r="C1964" t="s">
        <v>5</v>
      </c>
    </row>
    <row r="1965" spans="1:3" x14ac:dyDescent="0.3">
      <c r="A1965">
        <v>1960</v>
      </c>
      <c r="B1965" t="str">
        <f>"00192514"</f>
        <v>00192514</v>
      </c>
      <c r="C1965" t="str">
        <f>"001"</f>
        <v>001</v>
      </c>
    </row>
    <row r="1966" spans="1:3" x14ac:dyDescent="0.3">
      <c r="A1966">
        <v>1961</v>
      </c>
      <c r="B1966" t="str">
        <f>"00231861"</f>
        <v>00231861</v>
      </c>
      <c r="C1966" t="s">
        <v>5</v>
      </c>
    </row>
    <row r="1967" spans="1:3" x14ac:dyDescent="0.3">
      <c r="A1967">
        <v>1962</v>
      </c>
      <c r="B1967" t="str">
        <f>"201509000271"</f>
        <v>201509000271</v>
      </c>
      <c r="C1967" t="s">
        <v>10</v>
      </c>
    </row>
    <row r="1968" spans="1:3" x14ac:dyDescent="0.3">
      <c r="A1968">
        <v>1963</v>
      </c>
      <c r="B1968" t="str">
        <f>"00814589"</f>
        <v>00814589</v>
      </c>
      <c r="C1968" t="s">
        <v>6</v>
      </c>
    </row>
    <row r="1969" spans="1:3" x14ac:dyDescent="0.3">
      <c r="A1969">
        <v>1964</v>
      </c>
      <c r="B1969" t="str">
        <f>"00981698"</f>
        <v>00981698</v>
      </c>
      <c r="C1969" t="str">
        <f>"003"</f>
        <v>003</v>
      </c>
    </row>
    <row r="1970" spans="1:3" x14ac:dyDescent="0.3">
      <c r="A1970">
        <v>1965</v>
      </c>
      <c r="B1970" t="str">
        <f>"00154215"</f>
        <v>00154215</v>
      </c>
      <c r="C1970" t="s">
        <v>6</v>
      </c>
    </row>
    <row r="1971" spans="1:3" x14ac:dyDescent="0.3">
      <c r="A1971">
        <v>1966</v>
      </c>
      <c r="B1971" t="str">
        <f>"00453908"</f>
        <v>00453908</v>
      </c>
      <c r="C1971" t="s">
        <v>5</v>
      </c>
    </row>
    <row r="1972" spans="1:3" x14ac:dyDescent="0.3">
      <c r="A1972">
        <v>1967</v>
      </c>
      <c r="B1972" t="str">
        <f>"00482188"</f>
        <v>00482188</v>
      </c>
      <c r="C1972" t="s">
        <v>5</v>
      </c>
    </row>
    <row r="1973" spans="1:3" x14ac:dyDescent="0.3">
      <c r="A1973">
        <v>1968</v>
      </c>
      <c r="B1973" t="str">
        <f>"00493537"</f>
        <v>00493537</v>
      </c>
      <c r="C1973" t="s">
        <v>9</v>
      </c>
    </row>
    <row r="1974" spans="1:3" x14ac:dyDescent="0.3">
      <c r="A1974">
        <v>1969</v>
      </c>
      <c r="B1974" t="str">
        <f>"00934069"</f>
        <v>00934069</v>
      </c>
      <c r="C1974" t="s">
        <v>5</v>
      </c>
    </row>
    <row r="1975" spans="1:3" x14ac:dyDescent="0.3">
      <c r="A1975">
        <v>1970</v>
      </c>
      <c r="B1975" t="str">
        <f>"00986637"</f>
        <v>00986637</v>
      </c>
      <c r="C1975" t="s">
        <v>5</v>
      </c>
    </row>
    <row r="1976" spans="1:3" x14ac:dyDescent="0.3">
      <c r="A1976">
        <v>1971</v>
      </c>
      <c r="B1976" t="str">
        <f>"00986867"</f>
        <v>00986867</v>
      </c>
      <c r="C1976" t="str">
        <f>"004"</f>
        <v>004</v>
      </c>
    </row>
    <row r="1977" spans="1:3" x14ac:dyDescent="0.3">
      <c r="A1977">
        <v>1972</v>
      </c>
      <c r="B1977" t="str">
        <f>"00985955"</f>
        <v>00985955</v>
      </c>
      <c r="C1977" t="s">
        <v>5</v>
      </c>
    </row>
    <row r="1978" spans="1:3" x14ac:dyDescent="0.3">
      <c r="A1978">
        <v>1973</v>
      </c>
      <c r="B1978" t="str">
        <f>"00434536"</f>
        <v>00434536</v>
      </c>
      <c r="C1978" t="str">
        <f>"003"</f>
        <v>003</v>
      </c>
    </row>
    <row r="1979" spans="1:3" x14ac:dyDescent="0.3">
      <c r="A1979">
        <v>1974</v>
      </c>
      <c r="B1979" t="str">
        <f>"00986070"</f>
        <v>00986070</v>
      </c>
      <c r="C1979" t="s">
        <v>5</v>
      </c>
    </row>
    <row r="1980" spans="1:3" x14ac:dyDescent="0.3">
      <c r="A1980">
        <v>1975</v>
      </c>
      <c r="B1980" t="str">
        <f>"00218021"</f>
        <v>00218021</v>
      </c>
      <c r="C1980" t="str">
        <f>"003"</f>
        <v>003</v>
      </c>
    </row>
    <row r="1981" spans="1:3" x14ac:dyDescent="0.3">
      <c r="A1981">
        <v>1976</v>
      </c>
      <c r="B1981" t="str">
        <f>"00983631"</f>
        <v>00983631</v>
      </c>
      <c r="C1981" t="str">
        <f>"003"</f>
        <v>003</v>
      </c>
    </row>
    <row r="1982" spans="1:3" x14ac:dyDescent="0.3">
      <c r="A1982">
        <v>1977</v>
      </c>
      <c r="B1982" t="str">
        <f>"00984598"</f>
        <v>00984598</v>
      </c>
      <c r="C1982" t="str">
        <f>"003"</f>
        <v>003</v>
      </c>
    </row>
    <row r="1983" spans="1:3" x14ac:dyDescent="0.3">
      <c r="A1983">
        <v>1978</v>
      </c>
      <c r="B1983" t="str">
        <f>"00921703"</f>
        <v>00921703</v>
      </c>
      <c r="C1983" t="str">
        <f>"003"</f>
        <v>003</v>
      </c>
    </row>
    <row r="1984" spans="1:3" x14ac:dyDescent="0.3">
      <c r="A1984">
        <v>1979</v>
      </c>
      <c r="B1984" t="str">
        <f>"00445395"</f>
        <v>00445395</v>
      </c>
      <c r="C1984" t="str">
        <f>"003"</f>
        <v>003</v>
      </c>
    </row>
    <row r="1985" spans="1:3" x14ac:dyDescent="0.3">
      <c r="A1985">
        <v>1980</v>
      </c>
      <c r="B1985" t="str">
        <f>"00757607"</f>
        <v>00757607</v>
      </c>
      <c r="C1985" t="s">
        <v>5</v>
      </c>
    </row>
    <row r="1986" spans="1:3" x14ac:dyDescent="0.3">
      <c r="A1986">
        <v>1981</v>
      </c>
      <c r="B1986" t="str">
        <f>"00046524"</f>
        <v>00046524</v>
      </c>
      <c r="C1986" t="s">
        <v>7</v>
      </c>
    </row>
    <row r="1987" spans="1:3" x14ac:dyDescent="0.3">
      <c r="A1987">
        <v>1982</v>
      </c>
      <c r="B1987" t="str">
        <f>"00884863"</f>
        <v>00884863</v>
      </c>
      <c r="C1987" t="s">
        <v>5</v>
      </c>
    </row>
    <row r="1988" spans="1:3" x14ac:dyDescent="0.3">
      <c r="A1988">
        <v>1983</v>
      </c>
      <c r="B1988" t="str">
        <f>"00139439"</f>
        <v>00139439</v>
      </c>
      <c r="C1988" t="s">
        <v>5</v>
      </c>
    </row>
    <row r="1989" spans="1:3" x14ac:dyDescent="0.3">
      <c r="A1989">
        <v>1984</v>
      </c>
      <c r="B1989" t="str">
        <f>"00842752"</f>
        <v>00842752</v>
      </c>
      <c r="C1989" t="s">
        <v>7</v>
      </c>
    </row>
    <row r="1990" spans="1:3" x14ac:dyDescent="0.3">
      <c r="A1990">
        <v>1985</v>
      </c>
      <c r="B1990" t="str">
        <f>"00214483"</f>
        <v>00214483</v>
      </c>
      <c r="C1990" t="s">
        <v>5</v>
      </c>
    </row>
    <row r="1991" spans="1:3" x14ac:dyDescent="0.3">
      <c r="A1991">
        <v>1986</v>
      </c>
      <c r="B1991" t="str">
        <f>"00982851"</f>
        <v>00982851</v>
      </c>
      <c r="C1991" t="str">
        <f>"003"</f>
        <v>003</v>
      </c>
    </row>
    <row r="1992" spans="1:3" x14ac:dyDescent="0.3">
      <c r="A1992">
        <v>1987</v>
      </c>
      <c r="B1992" t="str">
        <f>"00978769"</f>
        <v>00978769</v>
      </c>
      <c r="C1992" t="str">
        <f>"003"</f>
        <v>003</v>
      </c>
    </row>
    <row r="1993" spans="1:3" x14ac:dyDescent="0.3">
      <c r="A1993">
        <v>1988</v>
      </c>
      <c r="B1993" t="str">
        <f>"00889438"</f>
        <v>00889438</v>
      </c>
      <c r="C1993" t="str">
        <f>"003"</f>
        <v>003</v>
      </c>
    </row>
    <row r="1994" spans="1:3" x14ac:dyDescent="0.3">
      <c r="A1994">
        <v>1989</v>
      </c>
      <c r="B1994" t="str">
        <f>"00679770"</f>
        <v>00679770</v>
      </c>
      <c r="C1994" t="s">
        <v>5</v>
      </c>
    </row>
    <row r="1995" spans="1:3" x14ac:dyDescent="0.3">
      <c r="A1995">
        <v>1990</v>
      </c>
      <c r="B1995" t="str">
        <f>"00149743"</f>
        <v>00149743</v>
      </c>
      <c r="C1995" t="s">
        <v>6</v>
      </c>
    </row>
    <row r="1996" spans="1:3" x14ac:dyDescent="0.3">
      <c r="A1996">
        <v>1991</v>
      </c>
      <c r="B1996" t="str">
        <f>"00984867"</f>
        <v>00984867</v>
      </c>
      <c r="C1996" t="s">
        <v>5</v>
      </c>
    </row>
    <row r="1997" spans="1:3" x14ac:dyDescent="0.3">
      <c r="A1997">
        <v>1992</v>
      </c>
      <c r="B1997" t="str">
        <f>"201406013579"</f>
        <v>201406013579</v>
      </c>
      <c r="C1997" t="str">
        <f>"003"</f>
        <v>003</v>
      </c>
    </row>
    <row r="1998" spans="1:3" x14ac:dyDescent="0.3">
      <c r="A1998">
        <v>1993</v>
      </c>
      <c r="B1998" t="str">
        <f>"00172214"</f>
        <v>00172214</v>
      </c>
      <c r="C1998" t="s">
        <v>5</v>
      </c>
    </row>
    <row r="1999" spans="1:3" x14ac:dyDescent="0.3">
      <c r="A1999">
        <v>1994</v>
      </c>
      <c r="B1999" t="str">
        <f>"00956880"</f>
        <v>00956880</v>
      </c>
      <c r="C1999" t="s">
        <v>5</v>
      </c>
    </row>
    <row r="2000" spans="1:3" x14ac:dyDescent="0.3">
      <c r="A2000">
        <v>1995</v>
      </c>
      <c r="B2000" t="str">
        <f>"00986679"</f>
        <v>00986679</v>
      </c>
      <c r="C2000" t="s">
        <v>5</v>
      </c>
    </row>
    <row r="2001" spans="1:3" x14ac:dyDescent="0.3">
      <c r="A2001">
        <v>1996</v>
      </c>
      <c r="B2001" t="str">
        <f>"00981620"</f>
        <v>00981620</v>
      </c>
      <c r="C2001" t="s">
        <v>5</v>
      </c>
    </row>
    <row r="2002" spans="1:3" x14ac:dyDescent="0.3">
      <c r="A2002">
        <v>1997</v>
      </c>
      <c r="B2002" t="str">
        <f>"00714632"</f>
        <v>00714632</v>
      </c>
      <c r="C2002" t="s">
        <v>7</v>
      </c>
    </row>
    <row r="2003" spans="1:3" x14ac:dyDescent="0.3">
      <c r="A2003">
        <v>1998</v>
      </c>
      <c r="B2003" t="str">
        <f>"00535815"</f>
        <v>00535815</v>
      </c>
      <c r="C2003" t="str">
        <f>"003"</f>
        <v>003</v>
      </c>
    </row>
    <row r="2004" spans="1:3" x14ac:dyDescent="0.3">
      <c r="A2004">
        <v>1999</v>
      </c>
      <c r="B2004" t="str">
        <f>"00892517"</f>
        <v>00892517</v>
      </c>
      <c r="C2004" t="str">
        <f>"003"</f>
        <v>003</v>
      </c>
    </row>
    <row r="2005" spans="1:3" x14ac:dyDescent="0.3">
      <c r="A2005">
        <v>2000</v>
      </c>
      <c r="B2005" t="str">
        <f>"201410003752"</f>
        <v>201410003752</v>
      </c>
      <c r="C2005" t="s">
        <v>5</v>
      </c>
    </row>
    <row r="2006" spans="1:3" x14ac:dyDescent="0.3">
      <c r="A2006">
        <v>2001</v>
      </c>
      <c r="B2006" t="str">
        <f>"00272284"</f>
        <v>00272284</v>
      </c>
      <c r="C2006" t="s">
        <v>5</v>
      </c>
    </row>
    <row r="2007" spans="1:3" x14ac:dyDescent="0.3">
      <c r="A2007">
        <v>2002</v>
      </c>
      <c r="B2007" t="str">
        <f>"201409001214"</f>
        <v>201409001214</v>
      </c>
      <c r="C2007" t="str">
        <f>"004"</f>
        <v>004</v>
      </c>
    </row>
    <row r="2008" spans="1:3" x14ac:dyDescent="0.3">
      <c r="A2008">
        <v>2003</v>
      </c>
      <c r="B2008" t="str">
        <f>"00189535"</f>
        <v>00189535</v>
      </c>
      <c r="C2008" t="s">
        <v>5</v>
      </c>
    </row>
    <row r="2009" spans="1:3" x14ac:dyDescent="0.3">
      <c r="A2009">
        <v>2004</v>
      </c>
      <c r="B2009" t="str">
        <f>"00905006"</f>
        <v>00905006</v>
      </c>
      <c r="C2009" t="s">
        <v>6</v>
      </c>
    </row>
    <row r="2010" spans="1:3" x14ac:dyDescent="0.3">
      <c r="A2010">
        <v>2005</v>
      </c>
      <c r="B2010" t="str">
        <f>"00247815"</f>
        <v>00247815</v>
      </c>
      <c r="C2010" t="s">
        <v>5</v>
      </c>
    </row>
    <row r="2011" spans="1:3" x14ac:dyDescent="0.3">
      <c r="A2011">
        <v>2006</v>
      </c>
      <c r="B2011" t="str">
        <f>"201410008109"</f>
        <v>201410008109</v>
      </c>
      <c r="C2011" t="s">
        <v>5</v>
      </c>
    </row>
    <row r="2012" spans="1:3" x14ac:dyDescent="0.3">
      <c r="A2012">
        <v>2007</v>
      </c>
      <c r="B2012" t="str">
        <f>"00976391"</f>
        <v>00976391</v>
      </c>
      <c r="C2012" t="str">
        <f>"003"</f>
        <v>003</v>
      </c>
    </row>
    <row r="2013" spans="1:3" x14ac:dyDescent="0.3">
      <c r="A2013">
        <v>2008</v>
      </c>
      <c r="B2013" t="str">
        <f>"00986865"</f>
        <v>00986865</v>
      </c>
      <c r="C2013" t="s">
        <v>5</v>
      </c>
    </row>
    <row r="2014" spans="1:3" x14ac:dyDescent="0.3">
      <c r="A2014">
        <v>2009</v>
      </c>
      <c r="B2014" t="str">
        <f>"00986932"</f>
        <v>00986932</v>
      </c>
      <c r="C2014" t="str">
        <f>"003"</f>
        <v>003</v>
      </c>
    </row>
    <row r="2015" spans="1:3" x14ac:dyDescent="0.3">
      <c r="A2015">
        <v>2010</v>
      </c>
      <c r="B2015" t="str">
        <f>"00807466"</f>
        <v>00807466</v>
      </c>
      <c r="C2015" t="s">
        <v>8</v>
      </c>
    </row>
    <row r="2016" spans="1:3" x14ac:dyDescent="0.3">
      <c r="A2016">
        <v>2011</v>
      </c>
      <c r="B2016" t="str">
        <f>"201409003467"</f>
        <v>201409003467</v>
      </c>
      <c r="C2016" t="s">
        <v>11</v>
      </c>
    </row>
    <row r="2017" spans="1:3" x14ac:dyDescent="0.3">
      <c r="A2017">
        <v>2012</v>
      </c>
      <c r="B2017" t="str">
        <f>"00985482"</f>
        <v>00985482</v>
      </c>
      <c r="C2017" t="s">
        <v>5</v>
      </c>
    </row>
    <row r="2018" spans="1:3" x14ac:dyDescent="0.3">
      <c r="A2018">
        <v>2013</v>
      </c>
      <c r="B2018" t="str">
        <f>"00880484"</f>
        <v>00880484</v>
      </c>
      <c r="C2018" t="str">
        <f>"003"</f>
        <v>003</v>
      </c>
    </row>
    <row r="2019" spans="1:3" x14ac:dyDescent="0.3">
      <c r="A2019">
        <v>2014</v>
      </c>
      <c r="B2019" t="str">
        <f>"00982215"</f>
        <v>00982215</v>
      </c>
      <c r="C2019" t="str">
        <f>"003"</f>
        <v>003</v>
      </c>
    </row>
    <row r="2020" spans="1:3" x14ac:dyDescent="0.3">
      <c r="A2020">
        <v>2015</v>
      </c>
      <c r="B2020" t="str">
        <f>"00768216"</f>
        <v>00768216</v>
      </c>
      <c r="C2020" t="str">
        <f>"003"</f>
        <v>003</v>
      </c>
    </row>
    <row r="2021" spans="1:3" x14ac:dyDescent="0.3">
      <c r="A2021">
        <v>2016</v>
      </c>
      <c r="B2021" t="str">
        <f>"00050685"</f>
        <v>00050685</v>
      </c>
      <c r="C2021" t="s">
        <v>5</v>
      </c>
    </row>
    <row r="2022" spans="1:3" x14ac:dyDescent="0.3">
      <c r="A2022">
        <v>2017</v>
      </c>
      <c r="B2022" t="str">
        <f>"00890897"</f>
        <v>00890897</v>
      </c>
      <c r="C2022" t="str">
        <f>"003"</f>
        <v>003</v>
      </c>
    </row>
    <row r="2023" spans="1:3" x14ac:dyDescent="0.3">
      <c r="A2023">
        <v>2018</v>
      </c>
      <c r="B2023" t="str">
        <f>"00293292"</f>
        <v>00293292</v>
      </c>
      <c r="C2023" t="str">
        <f>"003"</f>
        <v>003</v>
      </c>
    </row>
    <row r="2024" spans="1:3" x14ac:dyDescent="0.3">
      <c r="A2024">
        <v>2019</v>
      </c>
      <c r="B2024" t="str">
        <f>"00484953"</f>
        <v>00484953</v>
      </c>
      <c r="C2024" t="s">
        <v>5</v>
      </c>
    </row>
    <row r="2025" spans="1:3" x14ac:dyDescent="0.3">
      <c r="A2025">
        <v>2020</v>
      </c>
      <c r="B2025" t="str">
        <f>"00841948"</f>
        <v>00841948</v>
      </c>
      <c r="C2025" t="s">
        <v>5</v>
      </c>
    </row>
    <row r="2026" spans="1:3" x14ac:dyDescent="0.3">
      <c r="A2026">
        <v>2021</v>
      </c>
      <c r="B2026" t="str">
        <f>"00984510"</f>
        <v>00984510</v>
      </c>
      <c r="C2026" t="s">
        <v>5</v>
      </c>
    </row>
    <row r="2027" spans="1:3" x14ac:dyDescent="0.3">
      <c r="A2027">
        <v>2022</v>
      </c>
      <c r="B2027" t="str">
        <f>"00986146"</f>
        <v>00986146</v>
      </c>
      <c r="C2027" t="str">
        <f>"003"</f>
        <v>003</v>
      </c>
    </row>
    <row r="2028" spans="1:3" x14ac:dyDescent="0.3">
      <c r="A2028">
        <v>2023</v>
      </c>
      <c r="B2028" t="str">
        <f>"00981313"</f>
        <v>00981313</v>
      </c>
      <c r="C2028" t="str">
        <f>"003"</f>
        <v>003</v>
      </c>
    </row>
    <row r="2029" spans="1:3" x14ac:dyDescent="0.3">
      <c r="A2029">
        <v>2024</v>
      </c>
      <c r="B2029" t="str">
        <f>"00979415"</f>
        <v>00979415</v>
      </c>
      <c r="C2029" t="str">
        <f>"003"</f>
        <v>003</v>
      </c>
    </row>
    <row r="2030" spans="1:3" x14ac:dyDescent="0.3">
      <c r="A2030">
        <v>2025</v>
      </c>
      <c r="B2030" t="str">
        <f>"00974975"</f>
        <v>00974975</v>
      </c>
      <c r="C2030" t="s">
        <v>5</v>
      </c>
    </row>
    <row r="2031" spans="1:3" x14ac:dyDescent="0.3">
      <c r="A2031">
        <v>2026</v>
      </c>
      <c r="B2031" t="str">
        <f>"201406002467"</f>
        <v>201406002467</v>
      </c>
      <c r="C2031" t="str">
        <f>"003"</f>
        <v>003</v>
      </c>
    </row>
    <row r="2032" spans="1:3" x14ac:dyDescent="0.3">
      <c r="A2032">
        <v>2027</v>
      </c>
      <c r="B2032" t="str">
        <f>"00551160"</f>
        <v>00551160</v>
      </c>
      <c r="C2032" t="str">
        <f>"004"</f>
        <v>004</v>
      </c>
    </row>
    <row r="2033" spans="1:3" x14ac:dyDescent="0.3">
      <c r="A2033">
        <v>2028</v>
      </c>
      <c r="B2033" t="str">
        <f>"00900915"</f>
        <v>00900915</v>
      </c>
      <c r="C2033" t="s">
        <v>5</v>
      </c>
    </row>
    <row r="2034" spans="1:3" x14ac:dyDescent="0.3">
      <c r="A2034">
        <v>2029</v>
      </c>
      <c r="B2034" t="str">
        <f>"00361501"</f>
        <v>00361501</v>
      </c>
      <c r="C2034" t="s">
        <v>7</v>
      </c>
    </row>
    <row r="2035" spans="1:3" x14ac:dyDescent="0.3">
      <c r="A2035">
        <v>2030</v>
      </c>
      <c r="B2035" t="str">
        <f>"00984983"</f>
        <v>00984983</v>
      </c>
      <c r="C2035" t="s">
        <v>5</v>
      </c>
    </row>
    <row r="2036" spans="1:3" x14ac:dyDescent="0.3">
      <c r="A2036">
        <v>2031</v>
      </c>
      <c r="B2036" t="str">
        <f>"00449013"</f>
        <v>00449013</v>
      </c>
      <c r="C2036" t="str">
        <f>"001"</f>
        <v>001</v>
      </c>
    </row>
    <row r="2037" spans="1:3" x14ac:dyDescent="0.3">
      <c r="A2037">
        <v>2032</v>
      </c>
      <c r="B2037" t="str">
        <f>"00973537"</f>
        <v>00973537</v>
      </c>
      <c r="C2037" t="s">
        <v>7</v>
      </c>
    </row>
    <row r="2038" spans="1:3" x14ac:dyDescent="0.3">
      <c r="A2038">
        <v>2033</v>
      </c>
      <c r="B2038" t="str">
        <f>"00982218"</f>
        <v>00982218</v>
      </c>
      <c r="C2038" t="s">
        <v>5</v>
      </c>
    </row>
    <row r="2039" spans="1:3" x14ac:dyDescent="0.3">
      <c r="A2039">
        <v>2034</v>
      </c>
      <c r="B2039" t="str">
        <f>"00976444"</f>
        <v>00976444</v>
      </c>
      <c r="C2039" t="str">
        <f>"003"</f>
        <v>003</v>
      </c>
    </row>
    <row r="2040" spans="1:3" x14ac:dyDescent="0.3">
      <c r="A2040">
        <v>2035</v>
      </c>
      <c r="B2040" t="str">
        <f>"00128355"</f>
        <v>00128355</v>
      </c>
      <c r="C2040" t="s">
        <v>11</v>
      </c>
    </row>
    <row r="2041" spans="1:3" x14ac:dyDescent="0.3">
      <c r="A2041">
        <v>2036</v>
      </c>
      <c r="B2041" t="str">
        <f>"00697421"</f>
        <v>00697421</v>
      </c>
      <c r="C2041" t="str">
        <f>"003"</f>
        <v>003</v>
      </c>
    </row>
    <row r="2042" spans="1:3" x14ac:dyDescent="0.3">
      <c r="A2042">
        <v>2037</v>
      </c>
      <c r="B2042" t="str">
        <f>"00149325"</f>
        <v>00149325</v>
      </c>
      <c r="C2042" t="str">
        <f>"003"</f>
        <v>003</v>
      </c>
    </row>
    <row r="2043" spans="1:3" x14ac:dyDescent="0.3">
      <c r="A2043">
        <v>2038</v>
      </c>
      <c r="B2043" t="str">
        <f>"201512001542"</f>
        <v>201512001542</v>
      </c>
      <c r="C2043" t="str">
        <f>"003"</f>
        <v>003</v>
      </c>
    </row>
    <row r="2044" spans="1:3" x14ac:dyDescent="0.3">
      <c r="A2044">
        <v>2039</v>
      </c>
      <c r="B2044" t="str">
        <f>"00979276"</f>
        <v>00979276</v>
      </c>
      <c r="C2044" t="str">
        <f>"003"</f>
        <v>003</v>
      </c>
    </row>
    <row r="2045" spans="1:3" x14ac:dyDescent="0.3">
      <c r="A2045">
        <v>2040</v>
      </c>
      <c r="B2045" t="str">
        <f>"00137592"</f>
        <v>00137592</v>
      </c>
      <c r="C2045" t="s">
        <v>13</v>
      </c>
    </row>
    <row r="2046" spans="1:3" x14ac:dyDescent="0.3">
      <c r="A2046">
        <v>2041</v>
      </c>
      <c r="B2046" t="str">
        <f>"00985674"</f>
        <v>00985674</v>
      </c>
      <c r="C2046" t="s">
        <v>5</v>
      </c>
    </row>
    <row r="2047" spans="1:3" x14ac:dyDescent="0.3">
      <c r="A2047">
        <v>2042</v>
      </c>
      <c r="B2047" t="str">
        <f>"00987033"</f>
        <v>00987033</v>
      </c>
      <c r="C2047" t="str">
        <f>"003"</f>
        <v>003</v>
      </c>
    </row>
    <row r="2048" spans="1:3" x14ac:dyDescent="0.3">
      <c r="A2048">
        <v>2043</v>
      </c>
      <c r="B2048" t="str">
        <f>"00208038"</f>
        <v>00208038</v>
      </c>
      <c r="C2048" t="s">
        <v>5</v>
      </c>
    </row>
    <row r="2049" spans="1:3" x14ac:dyDescent="0.3">
      <c r="A2049">
        <v>2044</v>
      </c>
      <c r="B2049" t="str">
        <f>"200903000144"</f>
        <v>200903000144</v>
      </c>
      <c r="C2049" t="s">
        <v>11</v>
      </c>
    </row>
    <row r="2050" spans="1:3" x14ac:dyDescent="0.3">
      <c r="A2050">
        <v>2045</v>
      </c>
      <c r="B2050" t="str">
        <f>"00624329"</f>
        <v>00624329</v>
      </c>
      <c r="C2050" t="str">
        <f>"003"</f>
        <v>003</v>
      </c>
    </row>
    <row r="2051" spans="1:3" x14ac:dyDescent="0.3">
      <c r="A2051">
        <v>2046</v>
      </c>
      <c r="B2051" t="str">
        <f>"00980989"</f>
        <v>00980989</v>
      </c>
      <c r="C2051" t="s">
        <v>5</v>
      </c>
    </row>
    <row r="2052" spans="1:3" x14ac:dyDescent="0.3">
      <c r="A2052">
        <v>2047</v>
      </c>
      <c r="B2052" t="str">
        <f>"201402008374"</f>
        <v>201402008374</v>
      </c>
      <c r="C2052" t="s">
        <v>5</v>
      </c>
    </row>
    <row r="2053" spans="1:3" x14ac:dyDescent="0.3">
      <c r="A2053">
        <v>2048</v>
      </c>
      <c r="B2053" t="str">
        <f>"00979857"</f>
        <v>00979857</v>
      </c>
      <c r="C2053" t="s">
        <v>18</v>
      </c>
    </row>
    <row r="2054" spans="1:3" x14ac:dyDescent="0.3">
      <c r="A2054">
        <v>2049</v>
      </c>
      <c r="B2054" t="str">
        <f>"00987130"</f>
        <v>00987130</v>
      </c>
      <c r="C2054" t="s">
        <v>5</v>
      </c>
    </row>
    <row r="2055" spans="1:3" x14ac:dyDescent="0.3">
      <c r="A2055">
        <v>2050</v>
      </c>
      <c r="B2055" t="str">
        <f>"00815207"</f>
        <v>00815207</v>
      </c>
      <c r="C2055" t="str">
        <f>"003"</f>
        <v>003</v>
      </c>
    </row>
    <row r="2056" spans="1:3" x14ac:dyDescent="0.3">
      <c r="A2056">
        <v>2051</v>
      </c>
      <c r="B2056" t="str">
        <f>"00981215"</f>
        <v>00981215</v>
      </c>
      <c r="C2056" t="str">
        <f>"003"</f>
        <v>003</v>
      </c>
    </row>
    <row r="2057" spans="1:3" x14ac:dyDescent="0.3">
      <c r="A2057">
        <v>2052</v>
      </c>
      <c r="B2057" t="str">
        <f>"00546411"</f>
        <v>00546411</v>
      </c>
      <c r="C2057" t="s">
        <v>5</v>
      </c>
    </row>
    <row r="2058" spans="1:3" x14ac:dyDescent="0.3">
      <c r="A2058">
        <v>2053</v>
      </c>
      <c r="B2058" t="str">
        <f>"00853907"</f>
        <v>00853907</v>
      </c>
      <c r="C2058" t="s">
        <v>5</v>
      </c>
    </row>
    <row r="2059" spans="1:3" x14ac:dyDescent="0.3">
      <c r="A2059">
        <v>2054</v>
      </c>
      <c r="B2059" t="str">
        <f>"00983297"</f>
        <v>00983297</v>
      </c>
      <c r="C2059" t="s">
        <v>5</v>
      </c>
    </row>
    <row r="2060" spans="1:3" x14ac:dyDescent="0.3">
      <c r="A2060">
        <v>2055</v>
      </c>
      <c r="B2060" t="str">
        <f>"00984591"</f>
        <v>00984591</v>
      </c>
      <c r="C2060" t="s">
        <v>5</v>
      </c>
    </row>
    <row r="2061" spans="1:3" x14ac:dyDescent="0.3">
      <c r="A2061">
        <v>2056</v>
      </c>
      <c r="B2061" t="str">
        <f>"00979125"</f>
        <v>00979125</v>
      </c>
      <c r="C2061" t="s">
        <v>17</v>
      </c>
    </row>
    <row r="2062" spans="1:3" x14ac:dyDescent="0.3">
      <c r="A2062">
        <v>2057</v>
      </c>
      <c r="B2062" t="str">
        <f>"00506804"</f>
        <v>00506804</v>
      </c>
      <c r="C2062" t="s">
        <v>5</v>
      </c>
    </row>
    <row r="2063" spans="1:3" x14ac:dyDescent="0.3">
      <c r="A2063">
        <v>2058</v>
      </c>
      <c r="B2063" t="str">
        <f>"00819037"</f>
        <v>00819037</v>
      </c>
      <c r="C2063" t="s">
        <v>7</v>
      </c>
    </row>
    <row r="2064" spans="1:3" x14ac:dyDescent="0.3">
      <c r="A2064">
        <v>2059</v>
      </c>
      <c r="B2064" t="str">
        <f>"00979358"</f>
        <v>00979358</v>
      </c>
      <c r="C2064" t="s">
        <v>6</v>
      </c>
    </row>
    <row r="2065" spans="1:3" x14ac:dyDescent="0.3">
      <c r="A2065">
        <v>2060</v>
      </c>
      <c r="B2065" t="str">
        <f>"201511036854"</f>
        <v>201511036854</v>
      </c>
      <c r="C2065" t="s">
        <v>5</v>
      </c>
    </row>
    <row r="2066" spans="1:3" x14ac:dyDescent="0.3">
      <c r="A2066">
        <v>2061</v>
      </c>
      <c r="B2066" t="str">
        <f>"201504005186"</f>
        <v>201504005186</v>
      </c>
      <c r="C2066" t="s">
        <v>5</v>
      </c>
    </row>
    <row r="2067" spans="1:3" x14ac:dyDescent="0.3">
      <c r="A2067">
        <v>2062</v>
      </c>
      <c r="B2067" t="str">
        <f>"00816984"</f>
        <v>00816984</v>
      </c>
      <c r="C2067" t="str">
        <f>"004"</f>
        <v>004</v>
      </c>
    </row>
    <row r="2068" spans="1:3" x14ac:dyDescent="0.3">
      <c r="A2068">
        <v>2063</v>
      </c>
      <c r="B2068" t="str">
        <f>"00819892"</f>
        <v>00819892</v>
      </c>
      <c r="C2068" t="str">
        <f>"003"</f>
        <v>003</v>
      </c>
    </row>
    <row r="2069" spans="1:3" x14ac:dyDescent="0.3">
      <c r="A2069">
        <v>2064</v>
      </c>
      <c r="B2069" t="str">
        <f>"00985779"</f>
        <v>00985779</v>
      </c>
      <c r="C2069" t="str">
        <f>"003"</f>
        <v>003</v>
      </c>
    </row>
    <row r="2070" spans="1:3" x14ac:dyDescent="0.3">
      <c r="A2070">
        <v>2065</v>
      </c>
      <c r="B2070" t="str">
        <f>"00816590"</f>
        <v>00816590</v>
      </c>
      <c r="C2070" t="str">
        <f>"003"</f>
        <v>003</v>
      </c>
    </row>
    <row r="2071" spans="1:3" x14ac:dyDescent="0.3">
      <c r="A2071">
        <v>2066</v>
      </c>
      <c r="B2071" t="str">
        <f>"00984670"</f>
        <v>00984670</v>
      </c>
      <c r="C2071" t="s">
        <v>6</v>
      </c>
    </row>
    <row r="2072" spans="1:3" x14ac:dyDescent="0.3">
      <c r="A2072">
        <v>2067</v>
      </c>
      <c r="B2072" t="str">
        <f>"00984725"</f>
        <v>00984725</v>
      </c>
      <c r="C2072" t="s">
        <v>5</v>
      </c>
    </row>
    <row r="2073" spans="1:3" x14ac:dyDescent="0.3">
      <c r="A2073">
        <v>2068</v>
      </c>
      <c r="B2073" t="str">
        <f>"00985279"</f>
        <v>00985279</v>
      </c>
      <c r="C2073" t="str">
        <f>"001"</f>
        <v>001</v>
      </c>
    </row>
    <row r="2074" spans="1:3" x14ac:dyDescent="0.3">
      <c r="A2074">
        <v>2069</v>
      </c>
      <c r="B2074" t="str">
        <f>"00561616"</f>
        <v>00561616</v>
      </c>
      <c r="C2074" t="s">
        <v>5</v>
      </c>
    </row>
    <row r="2075" spans="1:3" x14ac:dyDescent="0.3">
      <c r="A2075">
        <v>2070</v>
      </c>
      <c r="B2075" t="str">
        <f>"00984688"</f>
        <v>00984688</v>
      </c>
      <c r="C2075" t="s">
        <v>5</v>
      </c>
    </row>
    <row r="2076" spans="1:3" x14ac:dyDescent="0.3">
      <c r="A2076">
        <v>2071</v>
      </c>
      <c r="B2076" t="str">
        <f>"00187218"</f>
        <v>00187218</v>
      </c>
      <c r="C2076" t="s">
        <v>5</v>
      </c>
    </row>
    <row r="2077" spans="1:3" x14ac:dyDescent="0.3">
      <c r="A2077">
        <v>2072</v>
      </c>
      <c r="B2077" t="str">
        <f>"00810777"</f>
        <v>00810777</v>
      </c>
      <c r="C2077" t="s">
        <v>15</v>
      </c>
    </row>
    <row r="2078" spans="1:3" x14ac:dyDescent="0.3">
      <c r="A2078">
        <v>2073</v>
      </c>
      <c r="B2078" t="str">
        <f>"00976794"</f>
        <v>00976794</v>
      </c>
      <c r="C2078" t="str">
        <f>"003"</f>
        <v>003</v>
      </c>
    </row>
    <row r="2079" spans="1:3" x14ac:dyDescent="0.3">
      <c r="A2079">
        <v>2074</v>
      </c>
      <c r="B2079" t="str">
        <f>"00984292"</f>
        <v>00984292</v>
      </c>
      <c r="C2079" t="s">
        <v>7</v>
      </c>
    </row>
    <row r="2080" spans="1:3" x14ac:dyDescent="0.3">
      <c r="A2080">
        <v>2075</v>
      </c>
      <c r="B2080" t="str">
        <f>"00439185"</f>
        <v>00439185</v>
      </c>
      <c r="C2080" t="str">
        <f>"003"</f>
        <v>003</v>
      </c>
    </row>
    <row r="2081" spans="1:3" x14ac:dyDescent="0.3">
      <c r="A2081">
        <v>2076</v>
      </c>
      <c r="B2081" t="str">
        <f>"00792804"</f>
        <v>00792804</v>
      </c>
      <c r="C2081" t="s">
        <v>5</v>
      </c>
    </row>
    <row r="2082" spans="1:3" x14ac:dyDescent="0.3">
      <c r="A2082">
        <v>2077</v>
      </c>
      <c r="B2082" t="str">
        <f>"00983906"</f>
        <v>00983906</v>
      </c>
      <c r="C2082" t="str">
        <f>"003"</f>
        <v>003</v>
      </c>
    </row>
    <row r="2083" spans="1:3" x14ac:dyDescent="0.3">
      <c r="A2083">
        <v>2078</v>
      </c>
      <c r="B2083" t="str">
        <f>"00017319"</f>
        <v>00017319</v>
      </c>
      <c r="C2083" t="s">
        <v>5</v>
      </c>
    </row>
    <row r="2084" spans="1:3" x14ac:dyDescent="0.3">
      <c r="A2084">
        <v>2079</v>
      </c>
      <c r="B2084" t="str">
        <f>"00984809"</f>
        <v>00984809</v>
      </c>
      <c r="C2084" t="s">
        <v>8</v>
      </c>
    </row>
    <row r="2085" spans="1:3" x14ac:dyDescent="0.3">
      <c r="A2085">
        <v>2080</v>
      </c>
      <c r="B2085" t="str">
        <f>"00976630"</f>
        <v>00976630</v>
      </c>
      <c r="C2085" t="s">
        <v>10</v>
      </c>
    </row>
    <row r="2086" spans="1:3" x14ac:dyDescent="0.3">
      <c r="A2086">
        <v>2081</v>
      </c>
      <c r="B2086" t="str">
        <f>"00982919"</f>
        <v>00982919</v>
      </c>
      <c r="C2086" t="s">
        <v>5</v>
      </c>
    </row>
    <row r="2087" spans="1:3" x14ac:dyDescent="0.3">
      <c r="A2087">
        <v>2082</v>
      </c>
      <c r="B2087" t="str">
        <f>"00983749"</f>
        <v>00983749</v>
      </c>
      <c r="C2087" t="str">
        <f>"003"</f>
        <v>003</v>
      </c>
    </row>
    <row r="2088" spans="1:3" x14ac:dyDescent="0.3">
      <c r="A2088">
        <v>2083</v>
      </c>
      <c r="B2088" t="str">
        <f>"00463693"</f>
        <v>00463693</v>
      </c>
      <c r="C2088" t="s">
        <v>6</v>
      </c>
    </row>
    <row r="2089" spans="1:3" x14ac:dyDescent="0.3">
      <c r="A2089">
        <v>2084</v>
      </c>
      <c r="B2089" t="str">
        <f>"00985515"</f>
        <v>00985515</v>
      </c>
      <c r="C2089" t="s">
        <v>10</v>
      </c>
    </row>
    <row r="2090" spans="1:3" x14ac:dyDescent="0.3">
      <c r="A2090">
        <v>2085</v>
      </c>
      <c r="B2090" t="str">
        <f>"00893246"</f>
        <v>00893246</v>
      </c>
      <c r="C2090" t="str">
        <f>"003"</f>
        <v>003</v>
      </c>
    </row>
    <row r="2091" spans="1:3" x14ac:dyDescent="0.3">
      <c r="A2091">
        <v>2086</v>
      </c>
      <c r="B2091" t="str">
        <f>"00981931"</f>
        <v>00981931</v>
      </c>
      <c r="C2091" t="s">
        <v>10</v>
      </c>
    </row>
    <row r="2092" spans="1:3" x14ac:dyDescent="0.3">
      <c r="A2092">
        <v>2087</v>
      </c>
      <c r="B2092" t="str">
        <f>"00976796"</f>
        <v>00976796</v>
      </c>
      <c r="C2092" t="s">
        <v>5</v>
      </c>
    </row>
    <row r="2093" spans="1:3" x14ac:dyDescent="0.3">
      <c r="A2093">
        <v>2088</v>
      </c>
      <c r="B2093" t="str">
        <f>"00488486"</f>
        <v>00488486</v>
      </c>
      <c r="C2093" t="str">
        <f>"003"</f>
        <v>003</v>
      </c>
    </row>
    <row r="2094" spans="1:3" x14ac:dyDescent="0.3">
      <c r="A2094">
        <v>2089</v>
      </c>
      <c r="B2094" t="str">
        <f>"00983576"</f>
        <v>00983576</v>
      </c>
      <c r="C2094" t="s">
        <v>6</v>
      </c>
    </row>
    <row r="2095" spans="1:3" x14ac:dyDescent="0.3">
      <c r="A2095">
        <v>2090</v>
      </c>
      <c r="B2095" t="str">
        <f>"00142420"</f>
        <v>00142420</v>
      </c>
      <c r="C2095" t="s">
        <v>6</v>
      </c>
    </row>
    <row r="2096" spans="1:3" x14ac:dyDescent="0.3">
      <c r="A2096">
        <v>2091</v>
      </c>
      <c r="B2096" t="str">
        <f>"00982615"</f>
        <v>00982615</v>
      </c>
      <c r="C2096" t="s">
        <v>5</v>
      </c>
    </row>
    <row r="2097" spans="1:3" x14ac:dyDescent="0.3">
      <c r="A2097">
        <v>2092</v>
      </c>
      <c r="B2097" t="str">
        <f>"00985419"</f>
        <v>00985419</v>
      </c>
      <c r="C2097" t="s">
        <v>5</v>
      </c>
    </row>
    <row r="2098" spans="1:3" x14ac:dyDescent="0.3">
      <c r="A2098">
        <v>2093</v>
      </c>
      <c r="B2098" t="str">
        <f>"00893357"</f>
        <v>00893357</v>
      </c>
      <c r="C2098" t="s">
        <v>5</v>
      </c>
    </row>
    <row r="2099" spans="1:3" x14ac:dyDescent="0.3">
      <c r="A2099">
        <v>2094</v>
      </c>
      <c r="B2099" t="str">
        <f>"00440225"</f>
        <v>00440225</v>
      </c>
      <c r="C2099" t="s">
        <v>7</v>
      </c>
    </row>
    <row r="2100" spans="1:3" x14ac:dyDescent="0.3">
      <c r="A2100">
        <v>2095</v>
      </c>
      <c r="B2100" t="str">
        <f>"00981774"</f>
        <v>00981774</v>
      </c>
      <c r="C2100" t="s">
        <v>5</v>
      </c>
    </row>
    <row r="2101" spans="1:3" x14ac:dyDescent="0.3">
      <c r="A2101">
        <v>2096</v>
      </c>
      <c r="B2101" t="str">
        <f>"00491460"</f>
        <v>00491460</v>
      </c>
      <c r="C2101" t="s">
        <v>5</v>
      </c>
    </row>
    <row r="2102" spans="1:3" x14ac:dyDescent="0.3">
      <c r="A2102">
        <v>2097</v>
      </c>
      <c r="B2102" t="str">
        <f>"00982298"</f>
        <v>00982298</v>
      </c>
      <c r="C2102" t="str">
        <f>"001"</f>
        <v>001</v>
      </c>
    </row>
    <row r="2103" spans="1:3" x14ac:dyDescent="0.3">
      <c r="A2103">
        <v>2098</v>
      </c>
      <c r="B2103" t="str">
        <f>"00983549"</f>
        <v>00983549</v>
      </c>
      <c r="C2103" t="str">
        <f>"003"</f>
        <v>003</v>
      </c>
    </row>
    <row r="2104" spans="1:3" x14ac:dyDescent="0.3">
      <c r="A2104">
        <v>2099</v>
      </c>
      <c r="B2104" t="str">
        <f>"00264713"</f>
        <v>00264713</v>
      </c>
      <c r="C2104" t="s">
        <v>5</v>
      </c>
    </row>
    <row r="2105" spans="1:3" x14ac:dyDescent="0.3">
      <c r="A2105">
        <v>2100</v>
      </c>
      <c r="B2105" t="str">
        <f>"00927895"</f>
        <v>00927895</v>
      </c>
      <c r="C2105" t="str">
        <f>"003"</f>
        <v>003</v>
      </c>
    </row>
    <row r="2106" spans="1:3" x14ac:dyDescent="0.3">
      <c r="A2106">
        <v>2101</v>
      </c>
      <c r="B2106" t="str">
        <f>"00788895"</f>
        <v>00788895</v>
      </c>
      <c r="C2106" t="s">
        <v>11</v>
      </c>
    </row>
    <row r="2107" spans="1:3" x14ac:dyDescent="0.3">
      <c r="A2107">
        <v>2102</v>
      </c>
      <c r="B2107" t="str">
        <f>"00981784"</f>
        <v>00981784</v>
      </c>
      <c r="C2107" t="str">
        <f>"003"</f>
        <v>003</v>
      </c>
    </row>
    <row r="2108" spans="1:3" x14ac:dyDescent="0.3">
      <c r="A2108">
        <v>2103</v>
      </c>
      <c r="B2108" t="str">
        <f>"00764543"</f>
        <v>00764543</v>
      </c>
      <c r="C2108" t="s">
        <v>7</v>
      </c>
    </row>
    <row r="2109" spans="1:3" x14ac:dyDescent="0.3">
      <c r="A2109">
        <v>2104</v>
      </c>
      <c r="B2109" t="str">
        <f>"00468458"</f>
        <v>00468458</v>
      </c>
      <c r="C2109" t="s">
        <v>5</v>
      </c>
    </row>
    <row r="2110" spans="1:3" x14ac:dyDescent="0.3">
      <c r="A2110">
        <v>2105</v>
      </c>
      <c r="B2110" t="str">
        <f>"00985206"</f>
        <v>00985206</v>
      </c>
      <c r="C2110" t="s">
        <v>5</v>
      </c>
    </row>
    <row r="2111" spans="1:3" x14ac:dyDescent="0.3">
      <c r="A2111">
        <v>2106</v>
      </c>
      <c r="B2111" t="str">
        <f>"00892606"</f>
        <v>00892606</v>
      </c>
      <c r="C2111" t="str">
        <f>"003"</f>
        <v>003</v>
      </c>
    </row>
    <row r="2112" spans="1:3" x14ac:dyDescent="0.3">
      <c r="A2112">
        <v>2107</v>
      </c>
      <c r="B2112" t="str">
        <f>"00683116"</f>
        <v>00683116</v>
      </c>
      <c r="C2112" t="s">
        <v>5</v>
      </c>
    </row>
    <row r="2113" spans="1:3" x14ac:dyDescent="0.3">
      <c r="A2113">
        <v>2108</v>
      </c>
      <c r="B2113" t="str">
        <f>"00965062"</f>
        <v>00965062</v>
      </c>
      <c r="C2113" t="s">
        <v>10</v>
      </c>
    </row>
    <row r="2114" spans="1:3" x14ac:dyDescent="0.3">
      <c r="A2114">
        <v>2109</v>
      </c>
      <c r="B2114" t="str">
        <f>"00869084"</f>
        <v>00869084</v>
      </c>
      <c r="C2114" t="s">
        <v>7</v>
      </c>
    </row>
    <row r="2115" spans="1:3" x14ac:dyDescent="0.3">
      <c r="A2115">
        <v>2110</v>
      </c>
      <c r="B2115" t="str">
        <f>"00551076"</f>
        <v>00551076</v>
      </c>
      <c r="C2115" t="str">
        <f>"003"</f>
        <v>003</v>
      </c>
    </row>
    <row r="2116" spans="1:3" x14ac:dyDescent="0.3">
      <c r="A2116">
        <v>2111</v>
      </c>
      <c r="B2116" t="str">
        <f>"00984698"</f>
        <v>00984698</v>
      </c>
      <c r="C2116" t="s">
        <v>13</v>
      </c>
    </row>
    <row r="2117" spans="1:3" x14ac:dyDescent="0.3">
      <c r="A2117">
        <v>2112</v>
      </c>
      <c r="B2117" t="str">
        <f>"00347785"</f>
        <v>00347785</v>
      </c>
      <c r="C2117" t="str">
        <f>"003"</f>
        <v>003</v>
      </c>
    </row>
    <row r="2118" spans="1:3" x14ac:dyDescent="0.3">
      <c r="A2118">
        <v>2113</v>
      </c>
      <c r="B2118" t="str">
        <f>"00452333"</f>
        <v>00452333</v>
      </c>
      <c r="C2118" t="s">
        <v>5</v>
      </c>
    </row>
    <row r="2119" spans="1:3" x14ac:dyDescent="0.3">
      <c r="A2119">
        <v>2114</v>
      </c>
      <c r="B2119" t="str">
        <f>"00769628"</f>
        <v>00769628</v>
      </c>
      <c r="C2119" t="str">
        <f>"003"</f>
        <v>003</v>
      </c>
    </row>
    <row r="2120" spans="1:3" x14ac:dyDescent="0.3">
      <c r="A2120">
        <v>2115</v>
      </c>
      <c r="B2120" t="str">
        <f>"00980744"</f>
        <v>00980744</v>
      </c>
      <c r="C2120" t="str">
        <f>"003"</f>
        <v>003</v>
      </c>
    </row>
    <row r="2121" spans="1:3" x14ac:dyDescent="0.3">
      <c r="A2121">
        <v>2116</v>
      </c>
      <c r="B2121" t="str">
        <f>"201507004688"</f>
        <v>201507004688</v>
      </c>
      <c r="C2121" t="s">
        <v>5</v>
      </c>
    </row>
    <row r="2122" spans="1:3" x14ac:dyDescent="0.3">
      <c r="A2122">
        <v>2117</v>
      </c>
      <c r="B2122" t="str">
        <f>"00334653"</f>
        <v>00334653</v>
      </c>
      <c r="C2122" t="s">
        <v>7</v>
      </c>
    </row>
    <row r="2123" spans="1:3" x14ac:dyDescent="0.3">
      <c r="A2123">
        <v>2118</v>
      </c>
      <c r="B2123" t="str">
        <f>"00968668"</f>
        <v>00968668</v>
      </c>
      <c r="C2123" t="s">
        <v>6</v>
      </c>
    </row>
    <row r="2124" spans="1:3" x14ac:dyDescent="0.3">
      <c r="A2124">
        <v>2119</v>
      </c>
      <c r="B2124" t="str">
        <f>"00819115"</f>
        <v>00819115</v>
      </c>
      <c r="C2124" t="str">
        <f>"003"</f>
        <v>003</v>
      </c>
    </row>
    <row r="2125" spans="1:3" x14ac:dyDescent="0.3">
      <c r="A2125">
        <v>2120</v>
      </c>
      <c r="B2125" t="str">
        <f>"00967333"</f>
        <v>00967333</v>
      </c>
      <c r="C2125" t="s">
        <v>5</v>
      </c>
    </row>
    <row r="2126" spans="1:3" x14ac:dyDescent="0.3">
      <c r="A2126">
        <v>2121</v>
      </c>
      <c r="B2126" t="str">
        <f>"00189444"</f>
        <v>00189444</v>
      </c>
      <c r="C2126" t="str">
        <f>"003"</f>
        <v>003</v>
      </c>
    </row>
    <row r="2127" spans="1:3" x14ac:dyDescent="0.3">
      <c r="A2127">
        <v>2122</v>
      </c>
      <c r="B2127" t="str">
        <f>"00983001"</f>
        <v>00983001</v>
      </c>
      <c r="C2127" t="str">
        <f>"003"</f>
        <v>003</v>
      </c>
    </row>
    <row r="2128" spans="1:3" x14ac:dyDescent="0.3">
      <c r="A2128">
        <v>2123</v>
      </c>
      <c r="B2128" t="str">
        <f>"00718522"</f>
        <v>00718522</v>
      </c>
      <c r="C2128" t="s">
        <v>5</v>
      </c>
    </row>
    <row r="2129" spans="1:3" x14ac:dyDescent="0.3">
      <c r="A2129">
        <v>2124</v>
      </c>
      <c r="B2129" t="str">
        <f>"00772943"</f>
        <v>00772943</v>
      </c>
      <c r="C2129" t="s">
        <v>5</v>
      </c>
    </row>
    <row r="2130" spans="1:3" x14ac:dyDescent="0.3">
      <c r="A2130">
        <v>2125</v>
      </c>
      <c r="B2130" t="str">
        <f>"00903566"</f>
        <v>00903566</v>
      </c>
      <c r="C2130" t="str">
        <f>"003"</f>
        <v>003</v>
      </c>
    </row>
    <row r="2131" spans="1:3" x14ac:dyDescent="0.3">
      <c r="A2131">
        <v>2126</v>
      </c>
      <c r="B2131" t="str">
        <f>"00260741"</f>
        <v>00260741</v>
      </c>
      <c r="C2131" t="s">
        <v>5</v>
      </c>
    </row>
    <row r="2132" spans="1:3" x14ac:dyDescent="0.3">
      <c r="A2132">
        <v>2127</v>
      </c>
      <c r="B2132" t="str">
        <f>"00983735"</f>
        <v>00983735</v>
      </c>
      <c r="C2132" t="s">
        <v>5</v>
      </c>
    </row>
    <row r="2133" spans="1:3" x14ac:dyDescent="0.3">
      <c r="A2133">
        <v>2128</v>
      </c>
      <c r="B2133" t="str">
        <f>"00986162"</f>
        <v>00986162</v>
      </c>
      <c r="C2133" t="s">
        <v>10</v>
      </c>
    </row>
    <row r="2134" spans="1:3" x14ac:dyDescent="0.3">
      <c r="A2134">
        <v>2129</v>
      </c>
      <c r="B2134" t="str">
        <f>"201604005853"</f>
        <v>201604005853</v>
      </c>
      <c r="C2134" t="str">
        <f>"003"</f>
        <v>003</v>
      </c>
    </row>
    <row r="2135" spans="1:3" x14ac:dyDescent="0.3">
      <c r="A2135">
        <v>2130</v>
      </c>
      <c r="B2135" t="str">
        <f>"00932441"</f>
        <v>00932441</v>
      </c>
      <c r="C2135" t="s">
        <v>5</v>
      </c>
    </row>
    <row r="2136" spans="1:3" x14ac:dyDescent="0.3">
      <c r="A2136">
        <v>2131</v>
      </c>
      <c r="B2136" t="str">
        <f>"00981233"</f>
        <v>00981233</v>
      </c>
      <c r="C2136" t="s">
        <v>5</v>
      </c>
    </row>
    <row r="2137" spans="1:3" x14ac:dyDescent="0.3">
      <c r="A2137">
        <v>2132</v>
      </c>
      <c r="B2137" t="str">
        <f>"00009506"</f>
        <v>00009506</v>
      </c>
      <c r="C2137" t="str">
        <f>"003"</f>
        <v>003</v>
      </c>
    </row>
    <row r="2138" spans="1:3" x14ac:dyDescent="0.3">
      <c r="A2138">
        <v>2133</v>
      </c>
      <c r="B2138" t="str">
        <f>"00974999"</f>
        <v>00974999</v>
      </c>
      <c r="C2138" t="s">
        <v>6</v>
      </c>
    </row>
    <row r="2139" spans="1:3" x14ac:dyDescent="0.3">
      <c r="A2139">
        <v>2134</v>
      </c>
      <c r="B2139" t="str">
        <f>"00983356"</f>
        <v>00983356</v>
      </c>
      <c r="C2139" t="str">
        <f>"003"</f>
        <v>003</v>
      </c>
    </row>
    <row r="2140" spans="1:3" x14ac:dyDescent="0.3">
      <c r="A2140">
        <v>2135</v>
      </c>
      <c r="B2140" t="str">
        <f>"00984365"</f>
        <v>00984365</v>
      </c>
      <c r="C2140" t="s">
        <v>10</v>
      </c>
    </row>
    <row r="2141" spans="1:3" x14ac:dyDescent="0.3">
      <c r="A2141">
        <v>2136</v>
      </c>
      <c r="B2141" t="str">
        <f>"00934779"</f>
        <v>00934779</v>
      </c>
      <c r="C2141" t="s">
        <v>5</v>
      </c>
    </row>
    <row r="2142" spans="1:3" x14ac:dyDescent="0.3">
      <c r="A2142">
        <v>2137</v>
      </c>
      <c r="B2142" t="str">
        <f>"00446851"</f>
        <v>00446851</v>
      </c>
      <c r="C2142" t="s">
        <v>5</v>
      </c>
    </row>
    <row r="2143" spans="1:3" x14ac:dyDescent="0.3">
      <c r="A2143">
        <v>2138</v>
      </c>
      <c r="B2143" t="str">
        <f>"00985253"</f>
        <v>00985253</v>
      </c>
      <c r="C2143" t="s">
        <v>5</v>
      </c>
    </row>
    <row r="2144" spans="1:3" x14ac:dyDescent="0.3">
      <c r="A2144">
        <v>2139</v>
      </c>
      <c r="B2144" t="str">
        <f>"00985307"</f>
        <v>00985307</v>
      </c>
      <c r="C2144" t="s">
        <v>7</v>
      </c>
    </row>
    <row r="2145" spans="1:3" x14ac:dyDescent="0.3">
      <c r="A2145">
        <v>2140</v>
      </c>
      <c r="B2145" t="str">
        <f>"00354837"</f>
        <v>00354837</v>
      </c>
      <c r="C2145" t="s">
        <v>5</v>
      </c>
    </row>
    <row r="2146" spans="1:3" x14ac:dyDescent="0.3">
      <c r="A2146">
        <v>2141</v>
      </c>
      <c r="B2146" t="str">
        <f>"00984288"</f>
        <v>00984288</v>
      </c>
      <c r="C2146" t="s">
        <v>5</v>
      </c>
    </row>
    <row r="2147" spans="1:3" x14ac:dyDescent="0.3">
      <c r="A2147">
        <v>2142</v>
      </c>
      <c r="B2147" t="str">
        <f>"00280297"</f>
        <v>00280297</v>
      </c>
      <c r="C2147" t="str">
        <f>"003"</f>
        <v>003</v>
      </c>
    </row>
    <row r="2148" spans="1:3" x14ac:dyDescent="0.3">
      <c r="A2148">
        <v>2143</v>
      </c>
      <c r="B2148" t="str">
        <f>"00951263"</f>
        <v>00951263</v>
      </c>
      <c r="C2148" t="s">
        <v>5</v>
      </c>
    </row>
    <row r="2149" spans="1:3" x14ac:dyDescent="0.3">
      <c r="A2149">
        <v>2144</v>
      </c>
      <c r="B2149" t="str">
        <f>"00788169"</f>
        <v>00788169</v>
      </c>
      <c r="C2149" t="str">
        <f>"003"</f>
        <v>003</v>
      </c>
    </row>
    <row r="2150" spans="1:3" x14ac:dyDescent="0.3">
      <c r="A2150">
        <v>2145</v>
      </c>
      <c r="B2150" t="str">
        <f>"00814228"</f>
        <v>00814228</v>
      </c>
      <c r="C2150" t="str">
        <f>"003"</f>
        <v>003</v>
      </c>
    </row>
    <row r="2151" spans="1:3" x14ac:dyDescent="0.3">
      <c r="A2151">
        <v>2146</v>
      </c>
      <c r="B2151" t="str">
        <f>"00774315"</f>
        <v>00774315</v>
      </c>
      <c r="C2151" t="str">
        <f>"001"</f>
        <v>001</v>
      </c>
    </row>
    <row r="2152" spans="1:3" x14ac:dyDescent="0.3">
      <c r="A2152">
        <v>2147</v>
      </c>
      <c r="B2152" t="str">
        <f>"00435854"</f>
        <v>00435854</v>
      </c>
      <c r="C2152" t="str">
        <f>"003"</f>
        <v>003</v>
      </c>
    </row>
    <row r="2153" spans="1:3" x14ac:dyDescent="0.3">
      <c r="A2153">
        <v>2148</v>
      </c>
      <c r="B2153" t="str">
        <f>"00743598"</f>
        <v>00743598</v>
      </c>
      <c r="C2153" t="s">
        <v>7</v>
      </c>
    </row>
    <row r="2154" spans="1:3" x14ac:dyDescent="0.3">
      <c r="A2154">
        <v>2149</v>
      </c>
      <c r="B2154" t="str">
        <f>"00978635"</f>
        <v>00978635</v>
      </c>
      <c r="C2154" t="s">
        <v>5</v>
      </c>
    </row>
    <row r="2155" spans="1:3" x14ac:dyDescent="0.3">
      <c r="A2155">
        <v>2150</v>
      </c>
      <c r="B2155" t="str">
        <f>"00984154"</f>
        <v>00984154</v>
      </c>
      <c r="C2155" t="s">
        <v>5</v>
      </c>
    </row>
    <row r="2156" spans="1:3" x14ac:dyDescent="0.3">
      <c r="A2156">
        <v>2151</v>
      </c>
      <c r="B2156" t="str">
        <f>"201511038339"</f>
        <v>201511038339</v>
      </c>
      <c r="C2156" t="s">
        <v>7</v>
      </c>
    </row>
    <row r="2157" spans="1:3" x14ac:dyDescent="0.3">
      <c r="A2157">
        <v>2152</v>
      </c>
      <c r="B2157" t="str">
        <f>"00979081"</f>
        <v>00979081</v>
      </c>
      <c r="C2157" t="str">
        <f>"003"</f>
        <v>003</v>
      </c>
    </row>
    <row r="2158" spans="1:3" x14ac:dyDescent="0.3">
      <c r="A2158">
        <v>2153</v>
      </c>
      <c r="B2158" t="str">
        <f>"00982976"</f>
        <v>00982976</v>
      </c>
      <c r="C2158" t="str">
        <f>"003"</f>
        <v>003</v>
      </c>
    </row>
    <row r="2159" spans="1:3" x14ac:dyDescent="0.3">
      <c r="A2159">
        <v>2154</v>
      </c>
      <c r="B2159" t="str">
        <f>"201604002537"</f>
        <v>201604002537</v>
      </c>
      <c r="C2159" t="s">
        <v>13</v>
      </c>
    </row>
    <row r="2160" spans="1:3" x14ac:dyDescent="0.3">
      <c r="A2160">
        <v>2155</v>
      </c>
      <c r="B2160" t="str">
        <f>"00985291"</f>
        <v>00985291</v>
      </c>
      <c r="C2160" t="s">
        <v>5</v>
      </c>
    </row>
    <row r="2161" spans="1:3" x14ac:dyDescent="0.3">
      <c r="A2161">
        <v>2156</v>
      </c>
      <c r="B2161" t="str">
        <f>"00986041"</f>
        <v>00986041</v>
      </c>
      <c r="C2161" t="str">
        <f>"003"</f>
        <v>003</v>
      </c>
    </row>
    <row r="2162" spans="1:3" x14ac:dyDescent="0.3">
      <c r="A2162">
        <v>2157</v>
      </c>
      <c r="B2162" t="str">
        <f>"00017277"</f>
        <v>00017277</v>
      </c>
      <c r="C2162" t="s">
        <v>5</v>
      </c>
    </row>
    <row r="2163" spans="1:3" x14ac:dyDescent="0.3">
      <c r="A2163">
        <v>2158</v>
      </c>
      <c r="B2163" t="str">
        <f>"00981151"</f>
        <v>00981151</v>
      </c>
      <c r="C2163" t="s">
        <v>7</v>
      </c>
    </row>
    <row r="2164" spans="1:3" x14ac:dyDescent="0.3">
      <c r="A2164">
        <v>2159</v>
      </c>
      <c r="B2164" t="str">
        <f>"00982866"</f>
        <v>00982866</v>
      </c>
      <c r="C2164" t="str">
        <f>"003"</f>
        <v>003</v>
      </c>
    </row>
    <row r="2165" spans="1:3" x14ac:dyDescent="0.3">
      <c r="A2165">
        <v>2160</v>
      </c>
      <c r="B2165" t="str">
        <f>"00322007"</f>
        <v>00322007</v>
      </c>
      <c r="C2165" t="s">
        <v>6</v>
      </c>
    </row>
    <row r="2166" spans="1:3" x14ac:dyDescent="0.3">
      <c r="A2166">
        <v>2161</v>
      </c>
      <c r="B2166" t="str">
        <f>"00985557"</f>
        <v>00985557</v>
      </c>
      <c r="C2166" t="s">
        <v>5</v>
      </c>
    </row>
    <row r="2167" spans="1:3" x14ac:dyDescent="0.3">
      <c r="A2167">
        <v>2162</v>
      </c>
      <c r="B2167" t="str">
        <f>"00975460"</f>
        <v>00975460</v>
      </c>
      <c r="C2167" t="s">
        <v>16</v>
      </c>
    </row>
    <row r="2168" spans="1:3" x14ac:dyDescent="0.3">
      <c r="A2168">
        <v>2163</v>
      </c>
      <c r="B2168" t="str">
        <f>"00969594"</f>
        <v>00969594</v>
      </c>
      <c r="C2168" t="str">
        <f>"003"</f>
        <v>003</v>
      </c>
    </row>
    <row r="2169" spans="1:3" x14ac:dyDescent="0.3">
      <c r="A2169">
        <v>2164</v>
      </c>
      <c r="B2169" t="str">
        <f>"00981810"</f>
        <v>00981810</v>
      </c>
      <c r="C2169" t="s">
        <v>5</v>
      </c>
    </row>
    <row r="2170" spans="1:3" x14ac:dyDescent="0.3">
      <c r="A2170">
        <v>2165</v>
      </c>
      <c r="B2170" t="str">
        <f>"201604003447"</f>
        <v>201604003447</v>
      </c>
      <c r="C2170" t="str">
        <f>"003"</f>
        <v>003</v>
      </c>
    </row>
    <row r="2171" spans="1:3" x14ac:dyDescent="0.3">
      <c r="A2171">
        <v>2166</v>
      </c>
      <c r="B2171" t="str">
        <f>"00199295"</f>
        <v>00199295</v>
      </c>
      <c r="C2171" t="s">
        <v>11</v>
      </c>
    </row>
    <row r="2172" spans="1:3" x14ac:dyDescent="0.3">
      <c r="A2172">
        <v>2167</v>
      </c>
      <c r="B2172" t="str">
        <f>"00983827"</f>
        <v>00983827</v>
      </c>
      <c r="C2172" t="s">
        <v>5</v>
      </c>
    </row>
    <row r="2173" spans="1:3" x14ac:dyDescent="0.3">
      <c r="A2173">
        <v>2168</v>
      </c>
      <c r="B2173" t="str">
        <f>"00926067"</f>
        <v>00926067</v>
      </c>
      <c r="C2173" t="s">
        <v>7</v>
      </c>
    </row>
    <row r="2174" spans="1:3" x14ac:dyDescent="0.3">
      <c r="A2174">
        <v>2169</v>
      </c>
      <c r="B2174" t="str">
        <f>"00986676"</f>
        <v>00986676</v>
      </c>
      <c r="C2174" t="str">
        <f>"003"</f>
        <v>003</v>
      </c>
    </row>
    <row r="2175" spans="1:3" x14ac:dyDescent="0.3">
      <c r="A2175">
        <v>2170</v>
      </c>
      <c r="B2175" t="str">
        <f>"00816126"</f>
        <v>00816126</v>
      </c>
      <c r="C2175" t="s">
        <v>5</v>
      </c>
    </row>
    <row r="2176" spans="1:3" x14ac:dyDescent="0.3">
      <c r="A2176">
        <v>2171</v>
      </c>
      <c r="B2176" t="str">
        <f>"00982111"</f>
        <v>00982111</v>
      </c>
      <c r="C2176" t="s">
        <v>5</v>
      </c>
    </row>
    <row r="2177" spans="1:3" x14ac:dyDescent="0.3">
      <c r="A2177">
        <v>2172</v>
      </c>
      <c r="B2177" t="str">
        <f>"00979162"</f>
        <v>00979162</v>
      </c>
      <c r="C2177" t="str">
        <f>"003"</f>
        <v>003</v>
      </c>
    </row>
    <row r="2178" spans="1:3" x14ac:dyDescent="0.3">
      <c r="A2178">
        <v>2173</v>
      </c>
      <c r="B2178" t="str">
        <f>"00689725"</f>
        <v>00689725</v>
      </c>
      <c r="C2178" t="s">
        <v>5</v>
      </c>
    </row>
    <row r="2179" spans="1:3" x14ac:dyDescent="0.3">
      <c r="A2179">
        <v>2174</v>
      </c>
      <c r="B2179" t="str">
        <f>"00979077"</f>
        <v>00979077</v>
      </c>
      <c r="C2179" t="str">
        <f>"003"</f>
        <v>003</v>
      </c>
    </row>
    <row r="2180" spans="1:3" x14ac:dyDescent="0.3">
      <c r="A2180">
        <v>2175</v>
      </c>
      <c r="B2180" t="str">
        <f>"00986599"</f>
        <v>00986599</v>
      </c>
      <c r="C2180" t="s">
        <v>5</v>
      </c>
    </row>
    <row r="2181" spans="1:3" x14ac:dyDescent="0.3">
      <c r="A2181">
        <v>2176</v>
      </c>
      <c r="B2181" t="str">
        <f>"00986761"</f>
        <v>00986761</v>
      </c>
      <c r="C2181" t="s">
        <v>5</v>
      </c>
    </row>
    <row r="2182" spans="1:3" x14ac:dyDescent="0.3">
      <c r="A2182">
        <v>2177</v>
      </c>
      <c r="B2182" t="str">
        <f>"00981480"</f>
        <v>00981480</v>
      </c>
      <c r="C2182" t="s">
        <v>13</v>
      </c>
    </row>
    <row r="2183" spans="1:3" x14ac:dyDescent="0.3">
      <c r="A2183">
        <v>2178</v>
      </c>
      <c r="B2183" t="str">
        <f>"00985038"</f>
        <v>00985038</v>
      </c>
      <c r="C2183" t="s">
        <v>5</v>
      </c>
    </row>
    <row r="2184" spans="1:3" x14ac:dyDescent="0.3">
      <c r="A2184">
        <v>2179</v>
      </c>
      <c r="B2184" t="str">
        <f>"00985072"</f>
        <v>00985072</v>
      </c>
      <c r="C2184" t="s">
        <v>11</v>
      </c>
    </row>
    <row r="2185" spans="1:3" x14ac:dyDescent="0.3">
      <c r="A2185">
        <v>2180</v>
      </c>
      <c r="B2185" t="str">
        <f>"00446440"</f>
        <v>00446440</v>
      </c>
      <c r="C2185" t="s">
        <v>5</v>
      </c>
    </row>
    <row r="2186" spans="1:3" x14ac:dyDescent="0.3">
      <c r="A2186">
        <v>2181</v>
      </c>
      <c r="B2186" t="str">
        <f>"00984757"</f>
        <v>00984757</v>
      </c>
      <c r="C2186" t="str">
        <f>"003"</f>
        <v>003</v>
      </c>
    </row>
    <row r="2187" spans="1:3" x14ac:dyDescent="0.3">
      <c r="A2187">
        <v>2182</v>
      </c>
      <c r="B2187" t="str">
        <f>"00852618"</f>
        <v>00852618</v>
      </c>
      <c r="C2187" t="str">
        <f>"003"</f>
        <v>003</v>
      </c>
    </row>
    <row r="2188" spans="1:3" x14ac:dyDescent="0.3">
      <c r="A2188">
        <v>2183</v>
      </c>
      <c r="B2188" t="str">
        <f>"00983942"</f>
        <v>00983942</v>
      </c>
      <c r="C2188" t="str">
        <f>"004"</f>
        <v>004</v>
      </c>
    </row>
    <row r="2189" spans="1:3" x14ac:dyDescent="0.3">
      <c r="A2189">
        <v>2184</v>
      </c>
      <c r="B2189" t="str">
        <f>"00476349"</f>
        <v>00476349</v>
      </c>
      <c r="C2189" t="s">
        <v>5</v>
      </c>
    </row>
    <row r="2190" spans="1:3" x14ac:dyDescent="0.3">
      <c r="A2190">
        <v>2185</v>
      </c>
      <c r="B2190" t="str">
        <f>"00779123"</f>
        <v>00779123</v>
      </c>
      <c r="C2190" t="s">
        <v>5</v>
      </c>
    </row>
    <row r="2191" spans="1:3" x14ac:dyDescent="0.3">
      <c r="A2191">
        <v>2186</v>
      </c>
      <c r="B2191" t="str">
        <f>"00977384"</f>
        <v>00977384</v>
      </c>
      <c r="C2191" t="str">
        <f>"003"</f>
        <v>003</v>
      </c>
    </row>
    <row r="2192" spans="1:3" x14ac:dyDescent="0.3">
      <c r="A2192">
        <v>2187</v>
      </c>
      <c r="B2192" t="str">
        <f>"00980390"</f>
        <v>00980390</v>
      </c>
      <c r="C2192" t="s">
        <v>27</v>
      </c>
    </row>
    <row r="2193" spans="1:3" x14ac:dyDescent="0.3">
      <c r="A2193">
        <v>2188</v>
      </c>
      <c r="B2193" t="str">
        <f>"00222622"</f>
        <v>00222622</v>
      </c>
      <c r="C2193" t="s">
        <v>5</v>
      </c>
    </row>
    <row r="2194" spans="1:3" x14ac:dyDescent="0.3">
      <c r="A2194">
        <v>2189</v>
      </c>
      <c r="B2194" t="str">
        <f>"201410008945"</f>
        <v>201410008945</v>
      </c>
      <c r="C2194" t="s">
        <v>5</v>
      </c>
    </row>
    <row r="2195" spans="1:3" x14ac:dyDescent="0.3">
      <c r="A2195">
        <v>2190</v>
      </c>
      <c r="B2195" t="str">
        <f>"00982084"</f>
        <v>00982084</v>
      </c>
      <c r="C2195" t="s">
        <v>7</v>
      </c>
    </row>
    <row r="2196" spans="1:3" x14ac:dyDescent="0.3">
      <c r="A2196">
        <v>2191</v>
      </c>
      <c r="B2196" t="str">
        <f>"00984524"</f>
        <v>00984524</v>
      </c>
      <c r="C2196" t="s">
        <v>7</v>
      </c>
    </row>
    <row r="2197" spans="1:3" x14ac:dyDescent="0.3">
      <c r="A2197">
        <v>2192</v>
      </c>
      <c r="B2197" t="str">
        <f>"00984886"</f>
        <v>00984886</v>
      </c>
      <c r="C2197" t="s">
        <v>11</v>
      </c>
    </row>
    <row r="2198" spans="1:3" x14ac:dyDescent="0.3">
      <c r="A2198">
        <v>2193</v>
      </c>
      <c r="B2198" t="str">
        <f>"00984870"</f>
        <v>00984870</v>
      </c>
      <c r="C2198" t="str">
        <f>"003"</f>
        <v>003</v>
      </c>
    </row>
    <row r="2199" spans="1:3" x14ac:dyDescent="0.3">
      <c r="A2199">
        <v>2194</v>
      </c>
      <c r="B2199" t="str">
        <f>"201604003023"</f>
        <v>201604003023</v>
      </c>
      <c r="C2199" t="s">
        <v>6</v>
      </c>
    </row>
    <row r="2200" spans="1:3" x14ac:dyDescent="0.3">
      <c r="A2200">
        <v>2195</v>
      </c>
      <c r="B2200" t="str">
        <f>"00934364"</f>
        <v>00934364</v>
      </c>
      <c r="C2200" t="s">
        <v>5</v>
      </c>
    </row>
    <row r="2201" spans="1:3" x14ac:dyDescent="0.3">
      <c r="A2201">
        <v>2196</v>
      </c>
      <c r="B2201" t="str">
        <f>"00986265"</f>
        <v>00986265</v>
      </c>
      <c r="C2201" t="s">
        <v>10</v>
      </c>
    </row>
    <row r="2202" spans="1:3" x14ac:dyDescent="0.3">
      <c r="A2202">
        <v>2197</v>
      </c>
      <c r="B2202" t="str">
        <f>"00986032"</f>
        <v>00986032</v>
      </c>
      <c r="C2202" t="str">
        <f>"003"</f>
        <v>003</v>
      </c>
    </row>
    <row r="2203" spans="1:3" x14ac:dyDescent="0.3">
      <c r="A2203">
        <v>2198</v>
      </c>
      <c r="B2203" t="str">
        <f>"00880091"</f>
        <v>00880091</v>
      </c>
      <c r="C2203" t="s">
        <v>5</v>
      </c>
    </row>
    <row r="2204" spans="1:3" x14ac:dyDescent="0.3">
      <c r="A2204">
        <v>2199</v>
      </c>
      <c r="B2204" t="str">
        <f>"00987152"</f>
        <v>00987152</v>
      </c>
      <c r="C2204" t="s">
        <v>11</v>
      </c>
    </row>
    <row r="2205" spans="1:3" x14ac:dyDescent="0.3">
      <c r="A2205">
        <v>2200</v>
      </c>
      <c r="B2205" t="str">
        <f>"00987164"</f>
        <v>00987164</v>
      </c>
      <c r="C2205" t="s">
        <v>7</v>
      </c>
    </row>
    <row r="2206" spans="1:3" x14ac:dyDescent="0.3">
      <c r="A2206">
        <v>2201</v>
      </c>
      <c r="B2206" t="str">
        <f>"00816699"</f>
        <v>00816699</v>
      </c>
      <c r="C2206" t="s">
        <v>5</v>
      </c>
    </row>
    <row r="2207" spans="1:3" x14ac:dyDescent="0.3">
      <c r="A2207">
        <v>2202</v>
      </c>
      <c r="B2207" t="str">
        <f>"201511036152"</f>
        <v>201511036152</v>
      </c>
      <c r="C2207" t="s">
        <v>5</v>
      </c>
    </row>
    <row r="2208" spans="1:3" x14ac:dyDescent="0.3">
      <c r="A2208">
        <v>2203</v>
      </c>
      <c r="B2208" t="str">
        <f>"00984939"</f>
        <v>00984939</v>
      </c>
      <c r="C2208" t="str">
        <f>"003"</f>
        <v>003</v>
      </c>
    </row>
    <row r="2209" spans="1:3" x14ac:dyDescent="0.3">
      <c r="A2209">
        <v>2204</v>
      </c>
      <c r="B2209" t="str">
        <f>"00465970"</f>
        <v>00465970</v>
      </c>
      <c r="C2209" t="s">
        <v>10</v>
      </c>
    </row>
    <row r="2210" spans="1:3" x14ac:dyDescent="0.3">
      <c r="A2210">
        <v>2205</v>
      </c>
      <c r="B2210" t="str">
        <f>"00828450"</f>
        <v>00828450</v>
      </c>
      <c r="C2210" t="str">
        <f>"003"</f>
        <v>003</v>
      </c>
    </row>
    <row r="2211" spans="1:3" x14ac:dyDescent="0.3">
      <c r="A2211">
        <v>2206</v>
      </c>
      <c r="B2211" t="str">
        <f>"00981061"</f>
        <v>00981061</v>
      </c>
      <c r="C2211" t="s">
        <v>7</v>
      </c>
    </row>
    <row r="2212" spans="1:3" x14ac:dyDescent="0.3">
      <c r="A2212">
        <v>2207</v>
      </c>
      <c r="B2212" t="str">
        <f>"00973265"</f>
        <v>00973265</v>
      </c>
      <c r="C2212" t="str">
        <f>"003"</f>
        <v>003</v>
      </c>
    </row>
    <row r="2213" spans="1:3" x14ac:dyDescent="0.3">
      <c r="A2213">
        <v>2208</v>
      </c>
      <c r="B2213" t="str">
        <f>"201512001437"</f>
        <v>201512001437</v>
      </c>
      <c r="C2213" t="str">
        <f>"003"</f>
        <v>003</v>
      </c>
    </row>
    <row r="2214" spans="1:3" x14ac:dyDescent="0.3">
      <c r="A2214">
        <v>2209</v>
      </c>
      <c r="B2214" t="str">
        <f>"00528174"</f>
        <v>00528174</v>
      </c>
      <c r="C2214" t="s">
        <v>5</v>
      </c>
    </row>
    <row r="2215" spans="1:3" x14ac:dyDescent="0.3">
      <c r="A2215">
        <v>2210</v>
      </c>
      <c r="B2215" t="str">
        <f>"00978095"</f>
        <v>00978095</v>
      </c>
      <c r="C2215" t="str">
        <f>"003"</f>
        <v>003</v>
      </c>
    </row>
    <row r="2216" spans="1:3" x14ac:dyDescent="0.3">
      <c r="A2216">
        <v>2211</v>
      </c>
      <c r="B2216" t="str">
        <f>"00945424"</f>
        <v>00945424</v>
      </c>
      <c r="C2216" t="str">
        <f>"003"</f>
        <v>003</v>
      </c>
    </row>
    <row r="2217" spans="1:3" x14ac:dyDescent="0.3">
      <c r="A2217">
        <v>2212</v>
      </c>
      <c r="B2217" t="str">
        <f>"00985923"</f>
        <v>00985923</v>
      </c>
      <c r="C2217" t="s">
        <v>6</v>
      </c>
    </row>
    <row r="2218" spans="1:3" x14ac:dyDescent="0.3">
      <c r="A2218">
        <v>2213</v>
      </c>
      <c r="B2218" t="str">
        <f>"00983807"</f>
        <v>00983807</v>
      </c>
      <c r="C2218" t="s">
        <v>5</v>
      </c>
    </row>
    <row r="2219" spans="1:3" x14ac:dyDescent="0.3">
      <c r="A2219">
        <v>2214</v>
      </c>
      <c r="B2219" t="str">
        <f>"00984079"</f>
        <v>00984079</v>
      </c>
      <c r="C2219" t="s">
        <v>5</v>
      </c>
    </row>
    <row r="2220" spans="1:3" x14ac:dyDescent="0.3">
      <c r="A2220">
        <v>2215</v>
      </c>
      <c r="B2220" t="str">
        <f>"00985342"</f>
        <v>00985342</v>
      </c>
      <c r="C2220" t="str">
        <f>"003"</f>
        <v>003</v>
      </c>
    </row>
    <row r="2221" spans="1:3" x14ac:dyDescent="0.3">
      <c r="A2221">
        <v>2216</v>
      </c>
      <c r="B2221" t="str">
        <f>"00818899"</f>
        <v>00818899</v>
      </c>
      <c r="C2221" t="s">
        <v>5</v>
      </c>
    </row>
    <row r="2222" spans="1:3" x14ac:dyDescent="0.3">
      <c r="A2222">
        <v>2217</v>
      </c>
      <c r="B2222" t="str">
        <f>"00143201"</f>
        <v>00143201</v>
      </c>
      <c r="C2222" t="str">
        <f>"001"</f>
        <v>001</v>
      </c>
    </row>
    <row r="2223" spans="1:3" x14ac:dyDescent="0.3">
      <c r="A2223">
        <v>2218</v>
      </c>
      <c r="B2223" t="str">
        <f>"00238802"</f>
        <v>00238802</v>
      </c>
      <c r="C2223" t="s">
        <v>5</v>
      </c>
    </row>
    <row r="2224" spans="1:3" x14ac:dyDescent="0.3">
      <c r="A2224">
        <v>2219</v>
      </c>
      <c r="B2224" t="str">
        <f>"00672774"</f>
        <v>00672774</v>
      </c>
      <c r="C2224" t="s">
        <v>6</v>
      </c>
    </row>
    <row r="2225" spans="1:3" x14ac:dyDescent="0.3">
      <c r="A2225">
        <v>2220</v>
      </c>
      <c r="B2225" t="str">
        <f>"00846291"</f>
        <v>00846291</v>
      </c>
      <c r="C2225" t="str">
        <f>"003"</f>
        <v>003</v>
      </c>
    </row>
    <row r="2226" spans="1:3" x14ac:dyDescent="0.3">
      <c r="A2226">
        <v>2221</v>
      </c>
      <c r="B2226" t="str">
        <f>"00450303"</f>
        <v>00450303</v>
      </c>
      <c r="C2226" t="s">
        <v>5</v>
      </c>
    </row>
    <row r="2227" spans="1:3" x14ac:dyDescent="0.3">
      <c r="A2227">
        <v>2222</v>
      </c>
      <c r="B2227" t="str">
        <f>"00453294"</f>
        <v>00453294</v>
      </c>
      <c r="C2227" t="str">
        <f>"004"</f>
        <v>004</v>
      </c>
    </row>
    <row r="2228" spans="1:3" x14ac:dyDescent="0.3">
      <c r="A2228">
        <v>2223</v>
      </c>
      <c r="B2228" t="str">
        <f>"00417264"</f>
        <v>00417264</v>
      </c>
      <c r="C2228" t="str">
        <f>"003"</f>
        <v>003</v>
      </c>
    </row>
    <row r="2229" spans="1:3" x14ac:dyDescent="0.3">
      <c r="A2229">
        <v>2224</v>
      </c>
      <c r="B2229" t="str">
        <f>"00819214"</f>
        <v>00819214</v>
      </c>
      <c r="C2229" t="str">
        <f>"003"</f>
        <v>003</v>
      </c>
    </row>
    <row r="2230" spans="1:3" x14ac:dyDescent="0.3">
      <c r="A2230">
        <v>2225</v>
      </c>
      <c r="B2230" t="str">
        <f>"00969165"</f>
        <v>00969165</v>
      </c>
      <c r="C2230" t="s">
        <v>9</v>
      </c>
    </row>
    <row r="2231" spans="1:3" x14ac:dyDescent="0.3">
      <c r="A2231">
        <v>2226</v>
      </c>
      <c r="B2231" t="str">
        <f>"00984975"</f>
        <v>00984975</v>
      </c>
      <c r="C2231" t="str">
        <f>"001"</f>
        <v>001</v>
      </c>
    </row>
    <row r="2232" spans="1:3" x14ac:dyDescent="0.3">
      <c r="A2232">
        <v>2227</v>
      </c>
      <c r="B2232" t="str">
        <f>"00222393"</f>
        <v>00222393</v>
      </c>
      <c r="C2232" t="s">
        <v>10</v>
      </c>
    </row>
    <row r="2233" spans="1:3" x14ac:dyDescent="0.3">
      <c r="A2233">
        <v>2228</v>
      </c>
      <c r="B2233" t="str">
        <f>"00361088"</f>
        <v>00361088</v>
      </c>
      <c r="C2233" t="str">
        <f>"001"</f>
        <v>001</v>
      </c>
    </row>
    <row r="2234" spans="1:3" x14ac:dyDescent="0.3">
      <c r="A2234">
        <v>2229</v>
      </c>
      <c r="B2234" t="str">
        <f>"00986416"</f>
        <v>00986416</v>
      </c>
      <c r="C2234" t="s">
        <v>7</v>
      </c>
    </row>
    <row r="2235" spans="1:3" x14ac:dyDescent="0.3">
      <c r="A2235">
        <v>2230</v>
      </c>
      <c r="B2235" t="str">
        <f>"00484040"</f>
        <v>00484040</v>
      </c>
      <c r="C2235" t="s">
        <v>7</v>
      </c>
    </row>
    <row r="2236" spans="1:3" x14ac:dyDescent="0.3">
      <c r="A2236">
        <v>2231</v>
      </c>
      <c r="B2236" t="str">
        <f>"00816036"</f>
        <v>00816036</v>
      </c>
      <c r="C2236" t="s">
        <v>5</v>
      </c>
    </row>
    <row r="2237" spans="1:3" x14ac:dyDescent="0.3">
      <c r="A2237">
        <v>2232</v>
      </c>
      <c r="B2237" t="str">
        <f>"00982236"</f>
        <v>00982236</v>
      </c>
      <c r="C2237" t="s">
        <v>5</v>
      </c>
    </row>
    <row r="2238" spans="1:3" x14ac:dyDescent="0.3">
      <c r="A2238">
        <v>2233</v>
      </c>
      <c r="B2238" t="str">
        <f>"00983274"</f>
        <v>00983274</v>
      </c>
      <c r="C2238" t="str">
        <f>"003"</f>
        <v>003</v>
      </c>
    </row>
    <row r="2239" spans="1:3" x14ac:dyDescent="0.3">
      <c r="A2239">
        <v>2234</v>
      </c>
      <c r="B2239" t="str">
        <f>"00301351"</f>
        <v>00301351</v>
      </c>
      <c r="C2239" t="s">
        <v>5</v>
      </c>
    </row>
    <row r="2240" spans="1:3" x14ac:dyDescent="0.3">
      <c r="A2240">
        <v>2235</v>
      </c>
      <c r="B2240" t="str">
        <f>"00446337"</f>
        <v>00446337</v>
      </c>
      <c r="C2240" t="s">
        <v>6</v>
      </c>
    </row>
    <row r="2241" spans="1:3" x14ac:dyDescent="0.3">
      <c r="A2241">
        <v>2236</v>
      </c>
      <c r="B2241" t="str">
        <f>"00723799"</f>
        <v>00723799</v>
      </c>
      <c r="C2241" t="str">
        <f>"003"</f>
        <v>003</v>
      </c>
    </row>
    <row r="2242" spans="1:3" x14ac:dyDescent="0.3">
      <c r="A2242">
        <v>2237</v>
      </c>
      <c r="B2242" t="str">
        <f>"00984641"</f>
        <v>00984641</v>
      </c>
      <c r="C2242" t="s">
        <v>5</v>
      </c>
    </row>
    <row r="2243" spans="1:3" x14ac:dyDescent="0.3">
      <c r="A2243">
        <v>2238</v>
      </c>
      <c r="B2243" t="str">
        <f>"201507002727"</f>
        <v>201507002727</v>
      </c>
      <c r="C2243" t="str">
        <f>"003"</f>
        <v>003</v>
      </c>
    </row>
    <row r="2244" spans="1:3" x14ac:dyDescent="0.3">
      <c r="A2244">
        <v>2239</v>
      </c>
      <c r="B2244" t="str">
        <f>"00175832"</f>
        <v>00175832</v>
      </c>
      <c r="C2244" t="s">
        <v>5</v>
      </c>
    </row>
    <row r="2245" spans="1:3" x14ac:dyDescent="0.3">
      <c r="A2245">
        <v>2240</v>
      </c>
      <c r="B2245" t="str">
        <f>"00721049"</f>
        <v>00721049</v>
      </c>
      <c r="C2245" t="s">
        <v>5</v>
      </c>
    </row>
    <row r="2246" spans="1:3" x14ac:dyDescent="0.3">
      <c r="A2246">
        <v>2241</v>
      </c>
      <c r="B2246" t="str">
        <f>"00982806"</f>
        <v>00982806</v>
      </c>
      <c r="C2246" t="str">
        <f>"001"</f>
        <v>001</v>
      </c>
    </row>
    <row r="2247" spans="1:3" x14ac:dyDescent="0.3">
      <c r="A2247">
        <v>2242</v>
      </c>
      <c r="B2247" t="str">
        <f>"00986066"</f>
        <v>00986066</v>
      </c>
      <c r="C2247" t="s">
        <v>10</v>
      </c>
    </row>
    <row r="2248" spans="1:3" x14ac:dyDescent="0.3">
      <c r="A2248">
        <v>2243</v>
      </c>
      <c r="B2248" t="str">
        <f>"00909234"</f>
        <v>00909234</v>
      </c>
      <c r="C2248" t="str">
        <f>"001"</f>
        <v>001</v>
      </c>
    </row>
    <row r="2249" spans="1:3" x14ac:dyDescent="0.3">
      <c r="A2249">
        <v>2244</v>
      </c>
      <c r="B2249" t="str">
        <f>"00983366"</f>
        <v>00983366</v>
      </c>
      <c r="C2249" t="s">
        <v>5</v>
      </c>
    </row>
    <row r="2250" spans="1:3" x14ac:dyDescent="0.3">
      <c r="A2250">
        <v>2245</v>
      </c>
      <c r="B2250" t="str">
        <f>"201406010790"</f>
        <v>201406010790</v>
      </c>
      <c r="C2250" t="s">
        <v>5</v>
      </c>
    </row>
    <row r="2251" spans="1:3" x14ac:dyDescent="0.3">
      <c r="A2251">
        <v>2246</v>
      </c>
      <c r="B2251" t="str">
        <f>"00754700"</f>
        <v>00754700</v>
      </c>
      <c r="C2251" t="s">
        <v>5</v>
      </c>
    </row>
    <row r="2252" spans="1:3" x14ac:dyDescent="0.3">
      <c r="A2252">
        <v>2247</v>
      </c>
      <c r="B2252" t="str">
        <f>"201511039017"</f>
        <v>201511039017</v>
      </c>
      <c r="C2252" t="s">
        <v>5</v>
      </c>
    </row>
    <row r="2253" spans="1:3" x14ac:dyDescent="0.3">
      <c r="A2253">
        <v>2248</v>
      </c>
      <c r="B2253" t="str">
        <f>"00816265"</f>
        <v>00816265</v>
      </c>
      <c r="C2253" t="s">
        <v>5</v>
      </c>
    </row>
    <row r="2254" spans="1:3" x14ac:dyDescent="0.3">
      <c r="A2254">
        <v>2249</v>
      </c>
      <c r="B2254" t="str">
        <f>"00475600"</f>
        <v>00475600</v>
      </c>
      <c r="C2254" t="str">
        <f>"003"</f>
        <v>003</v>
      </c>
    </row>
    <row r="2255" spans="1:3" x14ac:dyDescent="0.3">
      <c r="A2255">
        <v>2250</v>
      </c>
      <c r="B2255" t="str">
        <f>"00976313"</f>
        <v>00976313</v>
      </c>
      <c r="C2255" t="str">
        <f>"003"</f>
        <v>003</v>
      </c>
    </row>
    <row r="2256" spans="1:3" x14ac:dyDescent="0.3">
      <c r="A2256">
        <v>2251</v>
      </c>
      <c r="B2256" t="str">
        <f>"00883442"</f>
        <v>00883442</v>
      </c>
      <c r="C2256" t="str">
        <f>"003"</f>
        <v>003</v>
      </c>
    </row>
    <row r="2257" spans="1:3" x14ac:dyDescent="0.3">
      <c r="A2257">
        <v>2252</v>
      </c>
      <c r="B2257" t="str">
        <f>"201507002433"</f>
        <v>201507002433</v>
      </c>
      <c r="C2257" t="s">
        <v>10</v>
      </c>
    </row>
    <row r="2258" spans="1:3" x14ac:dyDescent="0.3">
      <c r="A2258">
        <v>2253</v>
      </c>
      <c r="B2258" t="str">
        <f>"00243048"</f>
        <v>00243048</v>
      </c>
      <c r="C2258" t="s">
        <v>5</v>
      </c>
    </row>
    <row r="2259" spans="1:3" x14ac:dyDescent="0.3">
      <c r="A2259">
        <v>2254</v>
      </c>
      <c r="B2259" t="str">
        <f>"201304004294"</f>
        <v>201304004294</v>
      </c>
      <c r="C2259" t="s">
        <v>11</v>
      </c>
    </row>
    <row r="2260" spans="1:3" x14ac:dyDescent="0.3">
      <c r="A2260">
        <v>2255</v>
      </c>
      <c r="B2260" t="str">
        <f>"00982899"</f>
        <v>00982899</v>
      </c>
      <c r="C2260" t="s">
        <v>5</v>
      </c>
    </row>
    <row r="2261" spans="1:3" x14ac:dyDescent="0.3">
      <c r="A2261">
        <v>2256</v>
      </c>
      <c r="B2261" t="str">
        <f>"00984894"</f>
        <v>00984894</v>
      </c>
      <c r="C2261" t="str">
        <f>"003"</f>
        <v>003</v>
      </c>
    </row>
    <row r="2262" spans="1:3" x14ac:dyDescent="0.3">
      <c r="A2262">
        <v>2257</v>
      </c>
      <c r="B2262" t="str">
        <f>"00674018"</f>
        <v>00674018</v>
      </c>
      <c r="C2262" t="s">
        <v>13</v>
      </c>
    </row>
    <row r="2263" spans="1:3" x14ac:dyDescent="0.3">
      <c r="A2263">
        <v>2258</v>
      </c>
      <c r="B2263" t="str">
        <f>"00985827"</f>
        <v>00985827</v>
      </c>
      <c r="C2263" t="s">
        <v>5</v>
      </c>
    </row>
    <row r="2264" spans="1:3" x14ac:dyDescent="0.3">
      <c r="A2264">
        <v>2259</v>
      </c>
      <c r="B2264" t="str">
        <f>"00606307"</f>
        <v>00606307</v>
      </c>
      <c r="C2264" t="s">
        <v>5</v>
      </c>
    </row>
    <row r="2265" spans="1:3" x14ac:dyDescent="0.3">
      <c r="A2265">
        <v>2260</v>
      </c>
      <c r="B2265" t="str">
        <f>"00986872"</f>
        <v>00986872</v>
      </c>
      <c r="C2265" t="s">
        <v>5</v>
      </c>
    </row>
    <row r="2266" spans="1:3" x14ac:dyDescent="0.3">
      <c r="A2266">
        <v>2261</v>
      </c>
      <c r="B2266" t="str">
        <f>"00769861"</f>
        <v>00769861</v>
      </c>
      <c r="C2266" t="str">
        <f>"003"</f>
        <v>003</v>
      </c>
    </row>
    <row r="2267" spans="1:3" x14ac:dyDescent="0.3">
      <c r="A2267">
        <v>2262</v>
      </c>
      <c r="B2267" t="str">
        <f>"00986404"</f>
        <v>00986404</v>
      </c>
      <c r="C2267" t="s">
        <v>5</v>
      </c>
    </row>
    <row r="2268" spans="1:3" x14ac:dyDescent="0.3">
      <c r="A2268">
        <v>2263</v>
      </c>
      <c r="B2268" t="str">
        <f>"00986442"</f>
        <v>00986442</v>
      </c>
      <c r="C2268" t="s">
        <v>5</v>
      </c>
    </row>
    <row r="2269" spans="1:3" x14ac:dyDescent="0.3">
      <c r="A2269">
        <v>2264</v>
      </c>
      <c r="B2269" t="str">
        <f>"00818926"</f>
        <v>00818926</v>
      </c>
      <c r="C2269" t="s">
        <v>5</v>
      </c>
    </row>
    <row r="2270" spans="1:3" x14ac:dyDescent="0.3">
      <c r="A2270">
        <v>2265</v>
      </c>
      <c r="B2270" t="str">
        <f>"00870744"</f>
        <v>00870744</v>
      </c>
      <c r="C2270" t="str">
        <f>"003"</f>
        <v>003</v>
      </c>
    </row>
    <row r="2271" spans="1:3" x14ac:dyDescent="0.3">
      <c r="A2271">
        <v>2266</v>
      </c>
      <c r="B2271" t="str">
        <f>"00982829"</f>
        <v>00982829</v>
      </c>
      <c r="C2271" t="str">
        <f>"003"</f>
        <v>003</v>
      </c>
    </row>
    <row r="2272" spans="1:3" x14ac:dyDescent="0.3">
      <c r="A2272">
        <v>2267</v>
      </c>
      <c r="B2272" t="str">
        <f>"00982857"</f>
        <v>00982857</v>
      </c>
      <c r="C2272" t="s">
        <v>6</v>
      </c>
    </row>
    <row r="2273" spans="1:3" x14ac:dyDescent="0.3">
      <c r="A2273">
        <v>2268</v>
      </c>
      <c r="B2273" t="str">
        <f>"00962958"</f>
        <v>00962958</v>
      </c>
      <c r="C2273" t="str">
        <f>"003"</f>
        <v>003</v>
      </c>
    </row>
    <row r="2274" spans="1:3" x14ac:dyDescent="0.3">
      <c r="A2274">
        <v>2269</v>
      </c>
      <c r="B2274" t="str">
        <f>"00975717"</f>
        <v>00975717</v>
      </c>
      <c r="C2274" t="s">
        <v>5</v>
      </c>
    </row>
    <row r="2275" spans="1:3" x14ac:dyDescent="0.3">
      <c r="A2275">
        <v>2270</v>
      </c>
      <c r="B2275" t="str">
        <f>"00986044"</f>
        <v>00986044</v>
      </c>
      <c r="C2275" t="str">
        <f t="shared" ref="C2275:C2280" si="2">"003"</f>
        <v>003</v>
      </c>
    </row>
    <row r="2276" spans="1:3" x14ac:dyDescent="0.3">
      <c r="A2276">
        <v>2271</v>
      </c>
      <c r="B2276" t="str">
        <f>"00875252"</f>
        <v>00875252</v>
      </c>
      <c r="C2276" t="str">
        <f t="shared" si="2"/>
        <v>003</v>
      </c>
    </row>
    <row r="2277" spans="1:3" x14ac:dyDescent="0.3">
      <c r="A2277">
        <v>2272</v>
      </c>
      <c r="B2277" t="str">
        <f>"00985895"</f>
        <v>00985895</v>
      </c>
      <c r="C2277" t="str">
        <f t="shared" si="2"/>
        <v>003</v>
      </c>
    </row>
    <row r="2278" spans="1:3" x14ac:dyDescent="0.3">
      <c r="A2278">
        <v>2273</v>
      </c>
      <c r="B2278" t="str">
        <f>"201512000020"</f>
        <v>201512000020</v>
      </c>
      <c r="C2278" t="str">
        <f t="shared" si="2"/>
        <v>003</v>
      </c>
    </row>
    <row r="2279" spans="1:3" x14ac:dyDescent="0.3">
      <c r="A2279">
        <v>2274</v>
      </c>
      <c r="B2279" t="str">
        <f>"00982147"</f>
        <v>00982147</v>
      </c>
      <c r="C2279" t="str">
        <f t="shared" si="2"/>
        <v>003</v>
      </c>
    </row>
    <row r="2280" spans="1:3" x14ac:dyDescent="0.3">
      <c r="A2280">
        <v>2275</v>
      </c>
      <c r="B2280" t="str">
        <f>"00848022"</f>
        <v>00848022</v>
      </c>
      <c r="C2280" t="str">
        <f t="shared" si="2"/>
        <v>003</v>
      </c>
    </row>
    <row r="2281" spans="1:3" x14ac:dyDescent="0.3">
      <c r="A2281">
        <v>2276</v>
      </c>
      <c r="B2281" t="str">
        <f>"00786916"</f>
        <v>00786916</v>
      </c>
      <c r="C2281" t="s">
        <v>5</v>
      </c>
    </row>
    <row r="2282" spans="1:3" x14ac:dyDescent="0.3">
      <c r="A2282">
        <v>2277</v>
      </c>
      <c r="B2282" t="str">
        <f>"201604004029"</f>
        <v>201604004029</v>
      </c>
      <c r="C2282" t="str">
        <f>"003"</f>
        <v>003</v>
      </c>
    </row>
    <row r="2283" spans="1:3" x14ac:dyDescent="0.3">
      <c r="A2283">
        <v>2278</v>
      </c>
      <c r="B2283" t="str">
        <f>"00985105"</f>
        <v>00985105</v>
      </c>
      <c r="C2283" t="s">
        <v>5</v>
      </c>
    </row>
    <row r="2284" spans="1:3" x14ac:dyDescent="0.3">
      <c r="A2284">
        <v>2279</v>
      </c>
      <c r="B2284" t="str">
        <f>"00976708"</f>
        <v>00976708</v>
      </c>
      <c r="C2284" t="str">
        <f>"003"</f>
        <v>003</v>
      </c>
    </row>
    <row r="2285" spans="1:3" x14ac:dyDescent="0.3">
      <c r="A2285">
        <v>2280</v>
      </c>
      <c r="B2285" t="str">
        <f>"00979304"</f>
        <v>00979304</v>
      </c>
      <c r="C2285" t="str">
        <f>"003"</f>
        <v>003</v>
      </c>
    </row>
    <row r="2286" spans="1:3" x14ac:dyDescent="0.3">
      <c r="A2286">
        <v>2281</v>
      </c>
      <c r="B2286" t="str">
        <f>"00983038"</f>
        <v>00983038</v>
      </c>
      <c r="C2286" t="s">
        <v>9</v>
      </c>
    </row>
    <row r="2287" spans="1:3" x14ac:dyDescent="0.3">
      <c r="A2287">
        <v>2282</v>
      </c>
      <c r="B2287" t="str">
        <f>"00983833"</f>
        <v>00983833</v>
      </c>
      <c r="C2287" t="s">
        <v>5</v>
      </c>
    </row>
    <row r="2288" spans="1:3" x14ac:dyDescent="0.3">
      <c r="A2288">
        <v>2283</v>
      </c>
      <c r="B2288" t="str">
        <f>"00986814"</f>
        <v>00986814</v>
      </c>
      <c r="C2288" t="s">
        <v>13</v>
      </c>
    </row>
    <row r="2289" spans="1:3" x14ac:dyDescent="0.3">
      <c r="A2289">
        <v>2284</v>
      </c>
      <c r="B2289" t="str">
        <f>"00972377"</f>
        <v>00972377</v>
      </c>
      <c r="C2289" t="str">
        <f>"003"</f>
        <v>003</v>
      </c>
    </row>
    <row r="2290" spans="1:3" x14ac:dyDescent="0.3">
      <c r="A2290">
        <v>2285</v>
      </c>
      <c r="B2290" t="str">
        <f>"00550823"</f>
        <v>00550823</v>
      </c>
      <c r="C2290" t="str">
        <f>"003"</f>
        <v>003</v>
      </c>
    </row>
    <row r="2291" spans="1:3" x14ac:dyDescent="0.3">
      <c r="A2291">
        <v>2286</v>
      </c>
      <c r="B2291" t="str">
        <f>"00984692"</f>
        <v>00984692</v>
      </c>
      <c r="C2291" t="s">
        <v>5</v>
      </c>
    </row>
    <row r="2292" spans="1:3" x14ac:dyDescent="0.3">
      <c r="A2292">
        <v>2287</v>
      </c>
      <c r="B2292" t="str">
        <f>"00984274"</f>
        <v>00984274</v>
      </c>
      <c r="C2292" t="s">
        <v>5</v>
      </c>
    </row>
    <row r="2293" spans="1:3" x14ac:dyDescent="0.3">
      <c r="A2293">
        <v>2288</v>
      </c>
      <c r="B2293" t="str">
        <f>"00336840"</f>
        <v>00336840</v>
      </c>
      <c r="C2293" t="s">
        <v>5</v>
      </c>
    </row>
    <row r="2294" spans="1:3" x14ac:dyDescent="0.3">
      <c r="A2294">
        <v>2289</v>
      </c>
      <c r="B2294" t="str">
        <f>"00984865"</f>
        <v>00984865</v>
      </c>
      <c r="C2294" t="s">
        <v>5</v>
      </c>
    </row>
    <row r="2295" spans="1:3" x14ac:dyDescent="0.3">
      <c r="A2295">
        <v>2290</v>
      </c>
      <c r="B2295" t="str">
        <f>"00542254"</f>
        <v>00542254</v>
      </c>
      <c r="C2295" t="str">
        <f>"003"</f>
        <v>003</v>
      </c>
    </row>
    <row r="2296" spans="1:3" x14ac:dyDescent="0.3">
      <c r="A2296">
        <v>2291</v>
      </c>
      <c r="B2296" t="str">
        <f>"00265945"</f>
        <v>00265945</v>
      </c>
      <c r="C2296" t="str">
        <f>"003"</f>
        <v>003</v>
      </c>
    </row>
    <row r="2297" spans="1:3" x14ac:dyDescent="0.3">
      <c r="A2297">
        <v>2292</v>
      </c>
      <c r="B2297" t="str">
        <f>"00562358"</f>
        <v>00562358</v>
      </c>
      <c r="C2297" t="s">
        <v>6</v>
      </c>
    </row>
    <row r="2298" spans="1:3" x14ac:dyDescent="0.3">
      <c r="A2298">
        <v>2293</v>
      </c>
      <c r="B2298" t="str">
        <f>"00165788"</f>
        <v>00165788</v>
      </c>
      <c r="C2298" t="str">
        <f>"003"</f>
        <v>003</v>
      </c>
    </row>
    <row r="2299" spans="1:3" x14ac:dyDescent="0.3">
      <c r="A2299">
        <v>2294</v>
      </c>
      <c r="B2299" t="str">
        <f>"00816920"</f>
        <v>00816920</v>
      </c>
      <c r="C2299" t="str">
        <f>"003"</f>
        <v>003</v>
      </c>
    </row>
    <row r="2300" spans="1:3" x14ac:dyDescent="0.3">
      <c r="A2300">
        <v>2295</v>
      </c>
      <c r="B2300" t="str">
        <f>"00172887"</f>
        <v>00172887</v>
      </c>
      <c r="C2300" t="s">
        <v>5</v>
      </c>
    </row>
    <row r="2301" spans="1:3" x14ac:dyDescent="0.3">
      <c r="A2301">
        <v>2296</v>
      </c>
      <c r="B2301" t="str">
        <f>"00688442"</f>
        <v>00688442</v>
      </c>
      <c r="C2301" t="str">
        <f>"003"</f>
        <v>003</v>
      </c>
    </row>
    <row r="2302" spans="1:3" x14ac:dyDescent="0.3">
      <c r="A2302">
        <v>2297</v>
      </c>
      <c r="B2302" t="str">
        <f>"00743022"</f>
        <v>00743022</v>
      </c>
      <c r="C2302" t="str">
        <f>"003"</f>
        <v>003</v>
      </c>
    </row>
    <row r="2303" spans="1:3" x14ac:dyDescent="0.3">
      <c r="A2303">
        <v>2298</v>
      </c>
      <c r="B2303" t="str">
        <f>"00982260"</f>
        <v>00982260</v>
      </c>
      <c r="C2303" t="str">
        <f>"001"</f>
        <v>001</v>
      </c>
    </row>
    <row r="2304" spans="1:3" x14ac:dyDescent="0.3">
      <c r="A2304">
        <v>2299</v>
      </c>
      <c r="B2304" t="str">
        <f>"00219997"</f>
        <v>00219997</v>
      </c>
      <c r="C2304" t="s">
        <v>10</v>
      </c>
    </row>
    <row r="2305" spans="1:3" x14ac:dyDescent="0.3">
      <c r="A2305">
        <v>2300</v>
      </c>
      <c r="B2305" t="str">
        <f>"00874926"</f>
        <v>00874926</v>
      </c>
      <c r="C2305" t="s">
        <v>13</v>
      </c>
    </row>
    <row r="2306" spans="1:3" x14ac:dyDescent="0.3">
      <c r="A2306">
        <v>2301</v>
      </c>
      <c r="B2306" t="str">
        <f>"00674773"</f>
        <v>00674773</v>
      </c>
      <c r="C2306" t="str">
        <f>"003"</f>
        <v>003</v>
      </c>
    </row>
    <row r="2307" spans="1:3" x14ac:dyDescent="0.3">
      <c r="A2307">
        <v>2302</v>
      </c>
      <c r="B2307" t="str">
        <f>"00982055"</f>
        <v>00982055</v>
      </c>
      <c r="C2307" t="s">
        <v>7</v>
      </c>
    </row>
    <row r="2308" spans="1:3" x14ac:dyDescent="0.3">
      <c r="A2308">
        <v>2303</v>
      </c>
      <c r="B2308" t="str">
        <f>"00448443"</f>
        <v>00448443</v>
      </c>
      <c r="C2308" t="str">
        <f>"003"</f>
        <v>003</v>
      </c>
    </row>
    <row r="2309" spans="1:3" x14ac:dyDescent="0.3">
      <c r="A2309">
        <v>2304</v>
      </c>
      <c r="B2309" t="str">
        <f>"00767042"</f>
        <v>00767042</v>
      </c>
      <c r="C2309" t="str">
        <f>"003"</f>
        <v>003</v>
      </c>
    </row>
    <row r="2310" spans="1:3" x14ac:dyDescent="0.3">
      <c r="A2310">
        <v>2305</v>
      </c>
      <c r="B2310" t="str">
        <f>"00985400"</f>
        <v>00985400</v>
      </c>
      <c r="C2310" t="str">
        <f>"003"</f>
        <v>003</v>
      </c>
    </row>
    <row r="2311" spans="1:3" x14ac:dyDescent="0.3">
      <c r="A2311">
        <v>2306</v>
      </c>
      <c r="B2311" t="str">
        <f>"00837227"</f>
        <v>00837227</v>
      </c>
      <c r="C2311" t="s">
        <v>5</v>
      </c>
    </row>
    <row r="2312" spans="1:3" x14ac:dyDescent="0.3">
      <c r="A2312">
        <v>2307</v>
      </c>
      <c r="B2312" t="str">
        <f>"00781448"</f>
        <v>00781448</v>
      </c>
      <c r="C2312" t="s">
        <v>5</v>
      </c>
    </row>
    <row r="2313" spans="1:3" x14ac:dyDescent="0.3">
      <c r="A2313">
        <v>2308</v>
      </c>
      <c r="B2313" t="str">
        <f>"00982198"</f>
        <v>00982198</v>
      </c>
      <c r="C2313" t="str">
        <f>"003"</f>
        <v>003</v>
      </c>
    </row>
    <row r="2314" spans="1:3" x14ac:dyDescent="0.3">
      <c r="A2314">
        <v>2309</v>
      </c>
      <c r="B2314" t="str">
        <f>"00980647"</f>
        <v>00980647</v>
      </c>
      <c r="C2314" t="s">
        <v>18</v>
      </c>
    </row>
    <row r="2315" spans="1:3" x14ac:dyDescent="0.3">
      <c r="A2315">
        <v>2310</v>
      </c>
      <c r="B2315" t="str">
        <f>"00979266"</f>
        <v>00979266</v>
      </c>
      <c r="C2315" t="str">
        <f>"003"</f>
        <v>003</v>
      </c>
    </row>
    <row r="2316" spans="1:3" x14ac:dyDescent="0.3">
      <c r="A2316">
        <v>2311</v>
      </c>
      <c r="B2316" t="str">
        <f>"00985384"</f>
        <v>00985384</v>
      </c>
      <c r="C2316" t="str">
        <f>"003"</f>
        <v>003</v>
      </c>
    </row>
    <row r="2317" spans="1:3" x14ac:dyDescent="0.3">
      <c r="A2317">
        <v>2312</v>
      </c>
      <c r="B2317" t="str">
        <f>"00450983"</f>
        <v>00450983</v>
      </c>
      <c r="C2317" t="s">
        <v>10</v>
      </c>
    </row>
    <row r="2318" spans="1:3" x14ac:dyDescent="0.3">
      <c r="A2318">
        <v>2313</v>
      </c>
      <c r="B2318" t="str">
        <f>"00760063"</f>
        <v>00760063</v>
      </c>
      <c r="C2318" t="s">
        <v>5</v>
      </c>
    </row>
    <row r="2319" spans="1:3" x14ac:dyDescent="0.3">
      <c r="A2319">
        <v>2314</v>
      </c>
      <c r="B2319" t="str">
        <f>"00984105"</f>
        <v>00984105</v>
      </c>
      <c r="C2319" t="s">
        <v>13</v>
      </c>
    </row>
    <row r="2320" spans="1:3" x14ac:dyDescent="0.3">
      <c r="A2320">
        <v>2315</v>
      </c>
      <c r="B2320" t="str">
        <f>"00561538"</f>
        <v>00561538</v>
      </c>
      <c r="C2320" t="str">
        <f>"003"</f>
        <v>003</v>
      </c>
    </row>
    <row r="2321" spans="1:3" x14ac:dyDescent="0.3">
      <c r="A2321">
        <v>2316</v>
      </c>
      <c r="B2321" t="str">
        <f>"00978207"</f>
        <v>00978207</v>
      </c>
      <c r="C2321" t="str">
        <f>"003"</f>
        <v>003</v>
      </c>
    </row>
    <row r="2322" spans="1:3" x14ac:dyDescent="0.3">
      <c r="A2322">
        <v>2317</v>
      </c>
      <c r="B2322" t="str">
        <f>"00985344"</f>
        <v>00985344</v>
      </c>
      <c r="C2322" t="s">
        <v>5</v>
      </c>
    </row>
    <row r="2323" spans="1:3" x14ac:dyDescent="0.3">
      <c r="A2323">
        <v>2318</v>
      </c>
      <c r="B2323" t="str">
        <f>"00495106"</f>
        <v>00495106</v>
      </c>
      <c r="C2323" t="str">
        <f>"003"</f>
        <v>003</v>
      </c>
    </row>
    <row r="2324" spans="1:3" x14ac:dyDescent="0.3">
      <c r="A2324">
        <v>2319</v>
      </c>
      <c r="B2324" t="str">
        <f>"00266441"</f>
        <v>00266441</v>
      </c>
      <c r="C2324" t="s">
        <v>18</v>
      </c>
    </row>
    <row r="2325" spans="1:3" x14ac:dyDescent="0.3">
      <c r="A2325">
        <v>2320</v>
      </c>
      <c r="B2325" t="str">
        <f>"00449957"</f>
        <v>00449957</v>
      </c>
      <c r="C2325" t="s">
        <v>5</v>
      </c>
    </row>
    <row r="2326" spans="1:3" x14ac:dyDescent="0.3">
      <c r="A2326">
        <v>2321</v>
      </c>
      <c r="B2326" t="str">
        <f>"201504000651"</f>
        <v>201504000651</v>
      </c>
      <c r="C2326" t="s">
        <v>5</v>
      </c>
    </row>
    <row r="2327" spans="1:3" x14ac:dyDescent="0.3">
      <c r="A2327">
        <v>2322</v>
      </c>
      <c r="B2327" t="str">
        <f>"00984325"</f>
        <v>00984325</v>
      </c>
      <c r="C2327" t="s">
        <v>5</v>
      </c>
    </row>
    <row r="2328" spans="1:3" x14ac:dyDescent="0.3">
      <c r="A2328">
        <v>2323</v>
      </c>
      <c r="B2328" t="str">
        <f>"00985168"</f>
        <v>00985168</v>
      </c>
      <c r="C2328" t="s">
        <v>5</v>
      </c>
    </row>
    <row r="2329" spans="1:3" x14ac:dyDescent="0.3">
      <c r="A2329">
        <v>2324</v>
      </c>
      <c r="B2329" t="str">
        <f>"00986857"</f>
        <v>00986857</v>
      </c>
      <c r="C2329" t="s">
        <v>10</v>
      </c>
    </row>
    <row r="2330" spans="1:3" x14ac:dyDescent="0.3">
      <c r="A2330">
        <v>2325</v>
      </c>
      <c r="B2330" t="str">
        <f>"00816786"</f>
        <v>00816786</v>
      </c>
      <c r="C2330" t="s">
        <v>5</v>
      </c>
    </row>
    <row r="2331" spans="1:3" x14ac:dyDescent="0.3">
      <c r="A2331">
        <v>2326</v>
      </c>
      <c r="B2331" t="str">
        <f>"00970965"</f>
        <v>00970965</v>
      </c>
      <c r="C2331" t="s">
        <v>5</v>
      </c>
    </row>
    <row r="2332" spans="1:3" x14ac:dyDescent="0.3">
      <c r="A2332">
        <v>2327</v>
      </c>
      <c r="B2332" t="str">
        <f>"00984156"</f>
        <v>00984156</v>
      </c>
      <c r="C2332" t="s">
        <v>10</v>
      </c>
    </row>
    <row r="2333" spans="1:3" x14ac:dyDescent="0.3">
      <c r="A2333">
        <v>2328</v>
      </c>
      <c r="B2333" t="str">
        <f>"00985180"</f>
        <v>00985180</v>
      </c>
      <c r="C2333" t="str">
        <f>"003"</f>
        <v>003</v>
      </c>
    </row>
    <row r="2334" spans="1:3" x14ac:dyDescent="0.3">
      <c r="A2334">
        <v>2329</v>
      </c>
      <c r="B2334" t="str">
        <f>"00496946"</f>
        <v>00496946</v>
      </c>
      <c r="C2334" t="str">
        <f>"003"</f>
        <v>003</v>
      </c>
    </row>
    <row r="2335" spans="1:3" x14ac:dyDescent="0.3">
      <c r="A2335">
        <v>2330</v>
      </c>
      <c r="B2335" t="str">
        <f>"00985524"</f>
        <v>00985524</v>
      </c>
      <c r="C2335" t="s">
        <v>5</v>
      </c>
    </row>
    <row r="2336" spans="1:3" x14ac:dyDescent="0.3">
      <c r="A2336">
        <v>2331</v>
      </c>
      <c r="B2336" t="str">
        <f>"00763569"</f>
        <v>00763569</v>
      </c>
      <c r="C2336" t="s">
        <v>5</v>
      </c>
    </row>
    <row r="2337" spans="1:3" x14ac:dyDescent="0.3">
      <c r="A2337">
        <v>2332</v>
      </c>
      <c r="B2337" t="str">
        <f>"00829328"</f>
        <v>00829328</v>
      </c>
      <c r="C2337" t="str">
        <f>"001"</f>
        <v>001</v>
      </c>
    </row>
    <row r="2338" spans="1:3" x14ac:dyDescent="0.3">
      <c r="A2338">
        <v>2333</v>
      </c>
      <c r="B2338" t="str">
        <f>"00869192"</f>
        <v>00869192</v>
      </c>
      <c r="C2338" t="str">
        <f>"003"</f>
        <v>003</v>
      </c>
    </row>
    <row r="2339" spans="1:3" x14ac:dyDescent="0.3">
      <c r="A2339">
        <v>2334</v>
      </c>
      <c r="B2339" t="str">
        <f>"00439151"</f>
        <v>00439151</v>
      </c>
      <c r="C2339" t="s">
        <v>5</v>
      </c>
    </row>
    <row r="2340" spans="1:3" x14ac:dyDescent="0.3">
      <c r="A2340">
        <v>2335</v>
      </c>
      <c r="B2340" t="str">
        <f>"00260510"</f>
        <v>00260510</v>
      </c>
      <c r="C2340" t="s">
        <v>7</v>
      </c>
    </row>
    <row r="2341" spans="1:3" x14ac:dyDescent="0.3">
      <c r="A2341">
        <v>2336</v>
      </c>
      <c r="B2341" t="str">
        <f>"201511029590"</f>
        <v>201511029590</v>
      </c>
      <c r="C2341" t="s">
        <v>5</v>
      </c>
    </row>
    <row r="2342" spans="1:3" x14ac:dyDescent="0.3">
      <c r="A2342">
        <v>2337</v>
      </c>
      <c r="B2342" t="str">
        <f>"00828349"</f>
        <v>00828349</v>
      </c>
      <c r="C2342" t="s">
        <v>5</v>
      </c>
    </row>
    <row r="2343" spans="1:3" x14ac:dyDescent="0.3">
      <c r="A2343">
        <v>2338</v>
      </c>
      <c r="B2343" t="str">
        <f>"00237748"</f>
        <v>00237748</v>
      </c>
      <c r="C2343" t="s">
        <v>5</v>
      </c>
    </row>
    <row r="2344" spans="1:3" x14ac:dyDescent="0.3">
      <c r="A2344">
        <v>2339</v>
      </c>
      <c r="B2344" t="str">
        <f>"00889390"</f>
        <v>00889390</v>
      </c>
      <c r="C2344" t="s">
        <v>5</v>
      </c>
    </row>
    <row r="2345" spans="1:3" x14ac:dyDescent="0.3">
      <c r="A2345">
        <v>2340</v>
      </c>
      <c r="B2345" t="str">
        <f>"00984935"</f>
        <v>00984935</v>
      </c>
      <c r="C2345" t="s">
        <v>5</v>
      </c>
    </row>
    <row r="2346" spans="1:3" x14ac:dyDescent="0.3">
      <c r="A2346">
        <v>2341</v>
      </c>
      <c r="B2346" t="str">
        <f>"00985676"</f>
        <v>00985676</v>
      </c>
      <c r="C2346" t="s">
        <v>7</v>
      </c>
    </row>
    <row r="2347" spans="1:3" x14ac:dyDescent="0.3">
      <c r="A2347">
        <v>2342</v>
      </c>
      <c r="B2347" t="str">
        <f>"00233312"</f>
        <v>00233312</v>
      </c>
      <c r="C2347" t="s">
        <v>11</v>
      </c>
    </row>
    <row r="2348" spans="1:3" x14ac:dyDescent="0.3">
      <c r="A2348">
        <v>2343</v>
      </c>
      <c r="B2348" t="str">
        <f>"00767459"</f>
        <v>00767459</v>
      </c>
      <c r="C2348" t="s">
        <v>5</v>
      </c>
    </row>
    <row r="2349" spans="1:3" x14ac:dyDescent="0.3">
      <c r="A2349">
        <v>2344</v>
      </c>
      <c r="B2349" t="str">
        <f>"00714709"</f>
        <v>00714709</v>
      </c>
      <c r="C2349" t="s">
        <v>10</v>
      </c>
    </row>
    <row r="2350" spans="1:3" x14ac:dyDescent="0.3">
      <c r="A2350">
        <v>2345</v>
      </c>
      <c r="B2350" t="str">
        <f>"00544703"</f>
        <v>00544703</v>
      </c>
      <c r="C2350" t="s">
        <v>5</v>
      </c>
    </row>
    <row r="2351" spans="1:3" x14ac:dyDescent="0.3">
      <c r="A2351">
        <v>2346</v>
      </c>
      <c r="B2351" t="str">
        <f>"00186888"</f>
        <v>00186888</v>
      </c>
      <c r="C2351" t="str">
        <f>"003"</f>
        <v>003</v>
      </c>
    </row>
    <row r="2352" spans="1:3" x14ac:dyDescent="0.3">
      <c r="A2352">
        <v>2347</v>
      </c>
      <c r="B2352" t="str">
        <f>"00983578"</f>
        <v>00983578</v>
      </c>
      <c r="C2352" t="s">
        <v>7</v>
      </c>
    </row>
    <row r="2353" spans="1:3" x14ac:dyDescent="0.3">
      <c r="A2353">
        <v>2348</v>
      </c>
      <c r="B2353" t="str">
        <f>"00986444"</f>
        <v>00986444</v>
      </c>
      <c r="C2353" t="s">
        <v>5</v>
      </c>
    </row>
    <row r="2354" spans="1:3" x14ac:dyDescent="0.3">
      <c r="A2354">
        <v>2349</v>
      </c>
      <c r="B2354" t="str">
        <f>"00982509"</f>
        <v>00982509</v>
      </c>
      <c r="C2354" t="s">
        <v>5</v>
      </c>
    </row>
    <row r="2355" spans="1:3" x14ac:dyDescent="0.3">
      <c r="A2355">
        <v>2350</v>
      </c>
      <c r="B2355" t="str">
        <f>"00982936"</f>
        <v>00982936</v>
      </c>
      <c r="C2355" t="s">
        <v>13</v>
      </c>
    </row>
    <row r="2356" spans="1:3" x14ac:dyDescent="0.3">
      <c r="A2356">
        <v>2351</v>
      </c>
      <c r="B2356" t="str">
        <f>"00982441"</f>
        <v>00982441</v>
      </c>
      <c r="C2356" t="s">
        <v>5</v>
      </c>
    </row>
    <row r="2357" spans="1:3" x14ac:dyDescent="0.3">
      <c r="A2357">
        <v>2352</v>
      </c>
      <c r="B2357" t="str">
        <f>"00870318"</f>
        <v>00870318</v>
      </c>
      <c r="C2357" t="str">
        <f>"003"</f>
        <v>003</v>
      </c>
    </row>
    <row r="2358" spans="1:3" x14ac:dyDescent="0.3">
      <c r="A2358">
        <v>2353</v>
      </c>
      <c r="B2358" t="str">
        <f>"00981423"</f>
        <v>00981423</v>
      </c>
      <c r="C2358" t="str">
        <f>"003"</f>
        <v>003</v>
      </c>
    </row>
    <row r="2359" spans="1:3" x14ac:dyDescent="0.3">
      <c r="A2359">
        <v>2354</v>
      </c>
      <c r="B2359" t="str">
        <f>"00760663"</f>
        <v>00760663</v>
      </c>
      <c r="C2359" t="str">
        <f>"003"</f>
        <v>003</v>
      </c>
    </row>
    <row r="2360" spans="1:3" x14ac:dyDescent="0.3">
      <c r="A2360">
        <v>2355</v>
      </c>
      <c r="B2360" t="str">
        <f>"00874999"</f>
        <v>00874999</v>
      </c>
      <c r="C2360" t="s">
        <v>7</v>
      </c>
    </row>
    <row r="2361" spans="1:3" x14ac:dyDescent="0.3">
      <c r="A2361">
        <v>2356</v>
      </c>
      <c r="B2361" t="str">
        <f>"00198937"</f>
        <v>00198937</v>
      </c>
      <c r="C2361" t="str">
        <f>"003"</f>
        <v>003</v>
      </c>
    </row>
    <row r="2362" spans="1:3" x14ac:dyDescent="0.3">
      <c r="A2362">
        <v>2357</v>
      </c>
      <c r="B2362" t="str">
        <f>"00985053"</f>
        <v>00985053</v>
      </c>
      <c r="C2362" t="str">
        <f>"003"</f>
        <v>003</v>
      </c>
    </row>
    <row r="2363" spans="1:3" x14ac:dyDescent="0.3">
      <c r="A2363">
        <v>2358</v>
      </c>
      <c r="B2363" t="str">
        <f>"00986189"</f>
        <v>00986189</v>
      </c>
      <c r="C2363" t="str">
        <f>"003"</f>
        <v>003</v>
      </c>
    </row>
    <row r="2364" spans="1:3" x14ac:dyDescent="0.3">
      <c r="A2364">
        <v>2359</v>
      </c>
      <c r="B2364" t="str">
        <f>"00036579"</f>
        <v>00036579</v>
      </c>
      <c r="C2364" t="s">
        <v>7</v>
      </c>
    </row>
    <row r="2365" spans="1:3" x14ac:dyDescent="0.3">
      <c r="A2365">
        <v>2360</v>
      </c>
      <c r="B2365" t="str">
        <f>"00983758"</f>
        <v>00983758</v>
      </c>
      <c r="C2365" t="s">
        <v>6</v>
      </c>
    </row>
    <row r="2366" spans="1:3" x14ac:dyDescent="0.3">
      <c r="A2366">
        <v>2361</v>
      </c>
      <c r="B2366" t="str">
        <f>"00206680"</f>
        <v>00206680</v>
      </c>
      <c r="C2366" t="str">
        <f>"003"</f>
        <v>003</v>
      </c>
    </row>
    <row r="2367" spans="1:3" x14ac:dyDescent="0.3">
      <c r="A2367">
        <v>2362</v>
      </c>
      <c r="B2367" t="str">
        <f>"00985263"</f>
        <v>00985263</v>
      </c>
      <c r="C2367" t="str">
        <f>"003"</f>
        <v>003</v>
      </c>
    </row>
    <row r="2368" spans="1:3" x14ac:dyDescent="0.3">
      <c r="A2368">
        <v>2363</v>
      </c>
      <c r="B2368" t="str">
        <f>"00932284"</f>
        <v>00932284</v>
      </c>
      <c r="C2368" t="str">
        <f>"003"</f>
        <v>003</v>
      </c>
    </row>
    <row r="2369" spans="1:3" x14ac:dyDescent="0.3">
      <c r="A2369">
        <v>2364</v>
      </c>
      <c r="B2369" t="str">
        <f>"00981340"</f>
        <v>00981340</v>
      </c>
      <c r="C2369" t="s">
        <v>7</v>
      </c>
    </row>
    <row r="2370" spans="1:3" x14ac:dyDescent="0.3">
      <c r="A2370">
        <v>2365</v>
      </c>
      <c r="B2370" t="str">
        <f>"00977199"</f>
        <v>00977199</v>
      </c>
      <c r="C2370" t="str">
        <f>"003"</f>
        <v>003</v>
      </c>
    </row>
    <row r="2371" spans="1:3" x14ac:dyDescent="0.3">
      <c r="A2371">
        <v>2366</v>
      </c>
      <c r="B2371" t="str">
        <f>"00982722"</f>
        <v>00982722</v>
      </c>
      <c r="C2371" t="str">
        <f>"003"</f>
        <v>003</v>
      </c>
    </row>
    <row r="2372" spans="1:3" x14ac:dyDescent="0.3">
      <c r="A2372">
        <v>2367</v>
      </c>
      <c r="B2372" t="str">
        <f>"00806812"</f>
        <v>00806812</v>
      </c>
      <c r="C2372" t="str">
        <f>"003"</f>
        <v>003</v>
      </c>
    </row>
    <row r="2373" spans="1:3" x14ac:dyDescent="0.3">
      <c r="A2373">
        <v>2368</v>
      </c>
      <c r="B2373" t="str">
        <f>"00985373"</f>
        <v>00985373</v>
      </c>
      <c r="C2373" t="s">
        <v>5</v>
      </c>
    </row>
    <row r="2374" spans="1:3" x14ac:dyDescent="0.3">
      <c r="A2374">
        <v>2369</v>
      </c>
      <c r="B2374" t="str">
        <f>"00600600"</f>
        <v>00600600</v>
      </c>
      <c r="C2374" t="str">
        <f>"003"</f>
        <v>003</v>
      </c>
    </row>
    <row r="2375" spans="1:3" x14ac:dyDescent="0.3">
      <c r="A2375">
        <v>2370</v>
      </c>
      <c r="B2375" t="str">
        <f>"00680705"</f>
        <v>00680705</v>
      </c>
      <c r="C2375" t="str">
        <f>"003"</f>
        <v>003</v>
      </c>
    </row>
    <row r="2376" spans="1:3" x14ac:dyDescent="0.3">
      <c r="A2376">
        <v>2371</v>
      </c>
      <c r="B2376" t="str">
        <f>"00826354"</f>
        <v>00826354</v>
      </c>
      <c r="C2376" t="str">
        <f>"003"</f>
        <v>003</v>
      </c>
    </row>
    <row r="2377" spans="1:3" x14ac:dyDescent="0.3">
      <c r="A2377">
        <v>2372</v>
      </c>
      <c r="B2377" t="str">
        <f>"00888281"</f>
        <v>00888281</v>
      </c>
      <c r="C2377" t="s">
        <v>5</v>
      </c>
    </row>
    <row r="2378" spans="1:3" x14ac:dyDescent="0.3">
      <c r="A2378">
        <v>2373</v>
      </c>
      <c r="B2378" t="str">
        <f>"00920369"</f>
        <v>00920369</v>
      </c>
      <c r="C2378" t="s">
        <v>6</v>
      </c>
    </row>
    <row r="2379" spans="1:3" x14ac:dyDescent="0.3">
      <c r="A2379">
        <v>2374</v>
      </c>
      <c r="B2379" t="str">
        <f>"00198101"</f>
        <v>00198101</v>
      </c>
      <c r="C2379" t="str">
        <f>"003"</f>
        <v>003</v>
      </c>
    </row>
    <row r="2380" spans="1:3" x14ac:dyDescent="0.3">
      <c r="A2380">
        <v>2375</v>
      </c>
      <c r="B2380" t="str">
        <f>"00723045"</f>
        <v>00723045</v>
      </c>
      <c r="C2380" t="s">
        <v>5</v>
      </c>
    </row>
    <row r="2381" spans="1:3" x14ac:dyDescent="0.3">
      <c r="A2381">
        <v>2376</v>
      </c>
      <c r="B2381" t="str">
        <f>"00848567"</f>
        <v>00848567</v>
      </c>
      <c r="C2381" t="s">
        <v>6</v>
      </c>
    </row>
    <row r="2382" spans="1:3" x14ac:dyDescent="0.3">
      <c r="A2382">
        <v>2377</v>
      </c>
      <c r="B2382" t="str">
        <f>"00687511"</f>
        <v>00687511</v>
      </c>
      <c r="C2382" t="str">
        <f>"003"</f>
        <v>003</v>
      </c>
    </row>
    <row r="2383" spans="1:3" x14ac:dyDescent="0.3">
      <c r="A2383">
        <v>2378</v>
      </c>
      <c r="B2383" t="str">
        <f>"00846952"</f>
        <v>00846952</v>
      </c>
      <c r="C2383" t="str">
        <f>"003"</f>
        <v>003</v>
      </c>
    </row>
    <row r="2384" spans="1:3" x14ac:dyDescent="0.3">
      <c r="A2384">
        <v>2379</v>
      </c>
      <c r="B2384" t="str">
        <f>"00161009"</f>
        <v>00161009</v>
      </c>
      <c r="C2384" t="s">
        <v>6</v>
      </c>
    </row>
    <row r="2385" spans="1:3" x14ac:dyDescent="0.3">
      <c r="A2385">
        <v>2380</v>
      </c>
      <c r="B2385" t="str">
        <f>"00449420"</f>
        <v>00449420</v>
      </c>
      <c r="C2385" t="s">
        <v>5</v>
      </c>
    </row>
    <row r="2386" spans="1:3" x14ac:dyDescent="0.3">
      <c r="A2386">
        <v>2381</v>
      </c>
      <c r="B2386" t="str">
        <f>"00486905"</f>
        <v>00486905</v>
      </c>
      <c r="C2386" t="s">
        <v>5</v>
      </c>
    </row>
    <row r="2387" spans="1:3" x14ac:dyDescent="0.3">
      <c r="A2387">
        <v>2382</v>
      </c>
      <c r="B2387" t="str">
        <f>"00985873"</f>
        <v>00985873</v>
      </c>
      <c r="C2387" t="s">
        <v>7</v>
      </c>
    </row>
    <row r="2388" spans="1:3" x14ac:dyDescent="0.3">
      <c r="A2388">
        <v>2383</v>
      </c>
      <c r="B2388" t="str">
        <f>"00970843"</f>
        <v>00970843</v>
      </c>
      <c r="C2388" t="s">
        <v>7</v>
      </c>
    </row>
    <row r="2389" spans="1:3" x14ac:dyDescent="0.3">
      <c r="A2389">
        <v>2384</v>
      </c>
      <c r="B2389" t="str">
        <f>"00823146"</f>
        <v>00823146</v>
      </c>
      <c r="C2389" t="str">
        <f>"003"</f>
        <v>003</v>
      </c>
    </row>
    <row r="2390" spans="1:3" x14ac:dyDescent="0.3">
      <c r="A2390">
        <v>2385</v>
      </c>
      <c r="B2390" t="str">
        <f>"00416217"</f>
        <v>00416217</v>
      </c>
      <c r="C2390" t="str">
        <f>"003"</f>
        <v>003</v>
      </c>
    </row>
    <row r="2391" spans="1:3" x14ac:dyDescent="0.3">
      <c r="A2391">
        <v>2386</v>
      </c>
      <c r="B2391" t="str">
        <f>"00983809"</f>
        <v>00983809</v>
      </c>
      <c r="C2391" t="s">
        <v>5</v>
      </c>
    </row>
    <row r="2392" spans="1:3" x14ac:dyDescent="0.3">
      <c r="A2392">
        <v>2387</v>
      </c>
      <c r="B2392" t="str">
        <f>"00812199"</f>
        <v>00812199</v>
      </c>
      <c r="C2392" t="s">
        <v>10</v>
      </c>
    </row>
    <row r="2393" spans="1:3" x14ac:dyDescent="0.3">
      <c r="A2393">
        <v>2388</v>
      </c>
      <c r="B2393" t="str">
        <f>"201507001791"</f>
        <v>201507001791</v>
      </c>
      <c r="C2393" t="s">
        <v>5</v>
      </c>
    </row>
    <row r="2394" spans="1:3" x14ac:dyDescent="0.3">
      <c r="A2394">
        <v>2389</v>
      </c>
      <c r="B2394" t="str">
        <f>"00673947"</f>
        <v>00673947</v>
      </c>
      <c r="C2394" t="s">
        <v>5</v>
      </c>
    </row>
    <row r="2395" spans="1:3" x14ac:dyDescent="0.3">
      <c r="A2395">
        <v>2390</v>
      </c>
      <c r="B2395" t="str">
        <f>"00983113"</f>
        <v>00983113</v>
      </c>
      <c r="C2395" t="s">
        <v>7</v>
      </c>
    </row>
    <row r="2396" spans="1:3" x14ac:dyDescent="0.3">
      <c r="A2396">
        <v>2391</v>
      </c>
      <c r="B2396" t="str">
        <f>"00983100"</f>
        <v>00983100</v>
      </c>
      <c r="C2396" t="s">
        <v>5</v>
      </c>
    </row>
    <row r="2397" spans="1:3" x14ac:dyDescent="0.3">
      <c r="A2397">
        <v>2392</v>
      </c>
      <c r="B2397" t="str">
        <f>"00366907"</f>
        <v>00366907</v>
      </c>
      <c r="C2397" t="str">
        <f>"003"</f>
        <v>003</v>
      </c>
    </row>
    <row r="2398" spans="1:3" x14ac:dyDescent="0.3">
      <c r="A2398">
        <v>2393</v>
      </c>
      <c r="B2398" t="str">
        <f>"201409002722"</f>
        <v>201409002722</v>
      </c>
      <c r="C2398" t="s">
        <v>5</v>
      </c>
    </row>
    <row r="2399" spans="1:3" x14ac:dyDescent="0.3">
      <c r="A2399">
        <v>2394</v>
      </c>
      <c r="B2399" t="str">
        <f>"00982933"</f>
        <v>00982933</v>
      </c>
      <c r="C2399" t="str">
        <f>"003"</f>
        <v>003</v>
      </c>
    </row>
    <row r="2400" spans="1:3" x14ac:dyDescent="0.3">
      <c r="A2400">
        <v>2395</v>
      </c>
      <c r="B2400" t="str">
        <f>"00980572"</f>
        <v>00980572</v>
      </c>
      <c r="C2400" t="s">
        <v>5</v>
      </c>
    </row>
    <row r="2401" spans="1:3" x14ac:dyDescent="0.3">
      <c r="A2401">
        <v>2396</v>
      </c>
      <c r="B2401" t="str">
        <f>"00110741"</f>
        <v>00110741</v>
      </c>
      <c r="C2401" t="str">
        <f>"003"</f>
        <v>003</v>
      </c>
    </row>
    <row r="2402" spans="1:3" x14ac:dyDescent="0.3">
      <c r="A2402">
        <v>2397</v>
      </c>
      <c r="B2402" t="str">
        <f>"00108758"</f>
        <v>00108758</v>
      </c>
      <c r="C2402" t="s">
        <v>5</v>
      </c>
    </row>
    <row r="2403" spans="1:3" x14ac:dyDescent="0.3">
      <c r="A2403">
        <v>2398</v>
      </c>
      <c r="B2403" t="str">
        <f>"00156324"</f>
        <v>00156324</v>
      </c>
      <c r="C2403" t="str">
        <f>"003"</f>
        <v>003</v>
      </c>
    </row>
    <row r="2404" spans="1:3" x14ac:dyDescent="0.3">
      <c r="A2404">
        <v>2399</v>
      </c>
      <c r="B2404" t="str">
        <f>"00973131"</f>
        <v>00973131</v>
      </c>
      <c r="C2404" t="str">
        <f>"003"</f>
        <v>003</v>
      </c>
    </row>
    <row r="2405" spans="1:3" x14ac:dyDescent="0.3">
      <c r="A2405">
        <v>2400</v>
      </c>
      <c r="B2405" t="str">
        <f>"00192334"</f>
        <v>00192334</v>
      </c>
      <c r="C2405" t="str">
        <f>"003"</f>
        <v>003</v>
      </c>
    </row>
    <row r="2406" spans="1:3" x14ac:dyDescent="0.3">
      <c r="A2406">
        <v>2401</v>
      </c>
      <c r="B2406" t="str">
        <f>"00776725"</f>
        <v>00776725</v>
      </c>
      <c r="C2406" t="s">
        <v>5</v>
      </c>
    </row>
    <row r="2407" spans="1:3" x14ac:dyDescent="0.3">
      <c r="A2407">
        <v>2402</v>
      </c>
      <c r="B2407" t="str">
        <f>"00647813"</f>
        <v>00647813</v>
      </c>
      <c r="C2407" t="str">
        <f>"003"</f>
        <v>003</v>
      </c>
    </row>
    <row r="2408" spans="1:3" x14ac:dyDescent="0.3">
      <c r="A2408">
        <v>2403</v>
      </c>
      <c r="B2408" t="str">
        <f>"00985478"</f>
        <v>00985478</v>
      </c>
      <c r="C2408" t="s">
        <v>5</v>
      </c>
    </row>
    <row r="2409" spans="1:3" x14ac:dyDescent="0.3">
      <c r="A2409">
        <v>2404</v>
      </c>
      <c r="B2409" t="str">
        <f>"201409001538"</f>
        <v>201409001538</v>
      </c>
      <c r="C2409" t="str">
        <f>"003"</f>
        <v>003</v>
      </c>
    </row>
    <row r="2410" spans="1:3" x14ac:dyDescent="0.3">
      <c r="A2410">
        <v>2405</v>
      </c>
      <c r="B2410" t="str">
        <f>"00986805"</f>
        <v>00986805</v>
      </c>
      <c r="C2410" t="s">
        <v>5</v>
      </c>
    </row>
    <row r="2411" spans="1:3" x14ac:dyDescent="0.3">
      <c r="A2411">
        <v>2406</v>
      </c>
      <c r="B2411" t="str">
        <f>"00968313"</f>
        <v>00968313</v>
      </c>
      <c r="C2411" t="str">
        <f>"003"</f>
        <v>003</v>
      </c>
    </row>
    <row r="2412" spans="1:3" x14ac:dyDescent="0.3">
      <c r="A2412">
        <v>2407</v>
      </c>
      <c r="B2412" t="str">
        <f>"00979140"</f>
        <v>00979140</v>
      </c>
      <c r="C2412" t="s">
        <v>5</v>
      </c>
    </row>
    <row r="2413" spans="1:3" x14ac:dyDescent="0.3">
      <c r="A2413">
        <v>2408</v>
      </c>
      <c r="B2413" t="str">
        <f>"00674507"</f>
        <v>00674507</v>
      </c>
      <c r="C2413" t="str">
        <f>"003"</f>
        <v>003</v>
      </c>
    </row>
    <row r="2414" spans="1:3" x14ac:dyDescent="0.3">
      <c r="A2414">
        <v>2409</v>
      </c>
      <c r="B2414" t="str">
        <f>"00981227"</f>
        <v>00981227</v>
      </c>
      <c r="C2414" t="s">
        <v>11</v>
      </c>
    </row>
    <row r="2415" spans="1:3" x14ac:dyDescent="0.3">
      <c r="A2415">
        <v>2410</v>
      </c>
      <c r="B2415" t="str">
        <f>"00985195"</f>
        <v>00985195</v>
      </c>
      <c r="C2415" t="s">
        <v>6</v>
      </c>
    </row>
    <row r="2416" spans="1:3" x14ac:dyDescent="0.3">
      <c r="A2416">
        <v>2411</v>
      </c>
      <c r="B2416" t="str">
        <f>"00986666"</f>
        <v>00986666</v>
      </c>
      <c r="C2416" t="s">
        <v>5</v>
      </c>
    </row>
    <row r="2417" spans="1:3" x14ac:dyDescent="0.3">
      <c r="A2417">
        <v>2412</v>
      </c>
      <c r="B2417" t="str">
        <f>"00980099"</f>
        <v>00980099</v>
      </c>
      <c r="C2417" t="str">
        <f>"003"</f>
        <v>003</v>
      </c>
    </row>
    <row r="2418" spans="1:3" x14ac:dyDescent="0.3">
      <c r="A2418">
        <v>2413</v>
      </c>
      <c r="B2418" t="str">
        <f>"00981303"</f>
        <v>00981303</v>
      </c>
      <c r="C2418" t="s">
        <v>5</v>
      </c>
    </row>
    <row r="2419" spans="1:3" x14ac:dyDescent="0.3">
      <c r="A2419">
        <v>2414</v>
      </c>
      <c r="B2419" t="str">
        <f>"00818502"</f>
        <v>00818502</v>
      </c>
      <c r="C2419" t="str">
        <f>"003"</f>
        <v>003</v>
      </c>
    </row>
    <row r="2420" spans="1:3" x14ac:dyDescent="0.3">
      <c r="A2420">
        <v>2415</v>
      </c>
      <c r="B2420" t="str">
        <f>"00985257"</f>
        <v>00985257</v>
      </c>
      <c r="C2420" t="s">
        <v>5</v>
      </c>
    </row>
    <row r="2421" spans="1:3" x14ac:dyDescent="0.3">
      <c r="A2421">
        <v>2416</v>
      </c>
      <c r="B2421" t="str">
        <f>"00591843"</f>
        <v>00591843</v>
      </c>
      <c r="C2421" t="s">
        <v>5</v>
      </c>
    </row>
    <row r="2422" spans="1:3" x14ac:dyDescent="0.3">
      <c r="A2422">
        <v>2417</v>
      </c>
      <c r="B2422" t="str">
        <f>"00686840"</f>
        <v>00686840</v>
      </c>
      <c r="C2422" t="str">
        <f>"001"</f>
        <v>001</v>
      </c>
    </row>
    <row r="2423" spans="1:3" x14ac:dyDescent="0.3">
      <c r="A2423">
        <v>2418</v>
      </c>
      <c r="B2423" t="str">
        <f>"201511043388"</f>
        <v>201511043388</v>
      </c>
      <c r="C2423" t="str">
        <f>"003"</f>
        <v>003</v>
      </c>
    </row>
    <row r="2424" spans="1:3" x14ac:dyDescent="0.3">
      <c r="A2424">
        <v>2419</v>
      </c>
      <c r="B2424" t="str">
        <f>"00447378"</f>
        <v>00447378</v>
      </c>
      <c r="C2424" t="str">
        <f>"003"</f>
        <v>003</v>
      </c>
    </row>
    <row r="2425" spans="1:3" x14ac:dyDescent="0.3">
      <c r="A2425">
        <v>2420</v>
      </c>
      <c r="B2425" t="str">
        <f>"00318902"</f>
        <v>00318902</v>
      </c>
      <c r="C2425" t="s">
        <v>5</v>
      </c>
    </row>
    <row r="2426" spans="1:3" x14ac:dyDescent="0.3">
      <c r="A2426">
        <v>2421</v>
      </c>
      <c r="B2426" t="str">
        <f>"00845297"</f>
        <v>00845297</v>
      </c>
      <c r="C2426" t="s">
        <v>5</v>
      </c>
    </row>
    <row r="2427" spans="1:3" x14ac:dyDescent="0.3">
      <c r="A2427">
        <v>2422</v>
      </c>
      <c r="B2427" t="str">
        <f>"201601001368"</f>
        <v>201601001368</v>
      </c>
      <c r="C2427" t="s">
        <v>5</v>
      </c>
    </row>
    <row r="2428" spans="1:3" x14ac:dyDescent="0.3">
      <c r="A2428">
        <v>2423</v>
      </c>
      <c r="B2428" t="str">
        <f>"00782015"</f>
        <v>00782015</v>
      </c>
      <c r="C2428" t="str">
        <f>"003"</f>
        <v>003</v>
      </c>
    </row>
    <row r="2429" spans="1:3" x14ac:dyDescent="0.3">
      <c r="A2429">
        <v>2424</v>
      </c>
      <c r="B2429" t="str">
        <f>"00220733"</f>
        <v>00220733</v>
      </c>
      <c r="C2429" t="s">
        <v>5</v>
      </c>
    </row>
    <row r="2430" spans="1:3" x14ac:dyDescent="0.3">
      <c r="A2430">
        <v>2425</v>
      </c>
      <c r="B2430" t="str">
        <f>"00981666"</f>
        <v>00981666</v>
      </c>
      <c r="C2430" t="str">
        <f>"003"</f>
        <v>003</v>
      </c>
    </row>
    <row r="2431" spans="1:3" x14ac:dyDescent="0.3">
      <c r="A2431">
        <v>2426</v>
      </c>
      <c r="B2431" t="str">
        <f>"00749588"</f>
        <v>00749588</v>
      </c>
      <c r="C2431" t="s">
        <v>7</v>
      </c>
    </row>
    <row r="2432" spans="1:3" x14ac:dyDescent="0.3">
      <c r="A2432">
        <v>2427</v>
      </c>
      <c r="B2432" t="str">
        <f>"00450654"</f>
        <v>00450654</v>
      </c>
      <c r="C2432" t="s">
        <v>5</v>
      </c>
    </row>
    <row r="2433" spans="1:3" x14ac:dyDescent="0.3">
      <c r="A2433">
        <v>2428</v>
      </c>
      <c r="B2433" t="str">
        <f>"00980497"</f>
        <v>00980497</v>
      </c>
      <c r="C2433" t="str">
        <f>"003"</f>
        <v>003</v>
      </c>
    </row>
    <row r="2434" spans="1:3" x14ac:dyDescent="0.3">
      <c r="A2434">
        <v>2429</v>
      </c>
      <c r="B2434" t="str">
        <f>"00926519"</f>
        <v>00926519</v>
      </c>
      <c r="C2434" t="str">
        <f>"003"</f>
        <v>003</v>
      </c>
    </row>
    <row r="2435" spans="1:3" x14ac:dyDescent="0.3">
      <c r="A2435">
        <v>2430</v>
      </c>
      <c r="B2435" t="str">
        <f>"00814164"</f>
        <v>00814164</v>
      </c>
      <c r="C2435" t="s">
        <v>7</v>
      </c>
    </row>
    <row r="2436" spans="1:3" x14ac:dyDescent="0.3">
      <c r="A2436">
        <v>2431</v>
      </c>
      <c r="B2436" t="str">
        <f>"00142667"</f>
        <v>00142667</v>
      </c>
      <c r="C2436" t="s">
        <v>7</v>
      </c>
    </row>
    <row r="2437" spans="1:3" x14ac:dyDescent="0.3">
      <c r="A2437">
        <v>2432</v>
      </c>
      <c r="B2437" t="str">
        <f>"00327419"</f>
        <v>00327419</v>
      </c>
      <c r="C2437" t="s">
        <v>5</v>
      </c>
    </row>
    <row r="2438" spans="1:3" x14ac:dyDescent="0.3">
      <c r="A2438">
        <v>2433</v>
      </c>
      <c r="B2438" t="str">
        <f>"00983804"</f>
        <v>00983804</v>
      </c>
      <c r="C2438" t="s">
        <v>5</v>
      </c>
    </row>
    <row r="2439" spans="1:3" x14ac:dyDescent="0.3">
      <c r="A2439">
        <v>2434</v>
      </c>
      <c r="B2439" t="str">
        <f>"00816710"</f>
        <v>00816710</v>
      </c>
      <c r="C2439" t="str">
        <f>"003"</f>
        <v>003</v>
      </c>
    </row>
    <row r="2440" spans="1:3" x14ac:dyDescent="0.3">
      <c r="A2440">
        <v>2435</v>
      </c>
      <c r="B2440" t="str">
        <f>"00275345"</f>
        <v>00275345</v>
      </c>
      <c r="C2440" t="s">
        <v>5</v>
      </c>
    </row>
    <row r="2441" spans="1:3" x14ac:dyDescent="0.3">
      <c r="A2441">
        <v>2436</v>
      </c>
      <c r="B2441" t="str">
        <f>"00161881"</f>
        <v>00161881</v>
      </c>
      <c r="C2441" t="s">
        <v>11</v>
      </c>
    </row>
    <row r="2442" spans="1:3" x14ac:dyDescent="0.3">
      <c r="A2442">
        <v>2437</v>
      </c>
      <c r="B2442" t="str">
        <f>"00976477"</f>
        <v>00976477</v>
      </c>
      <c r="C2442" t="s">
        <v>10</v>
      </c>
    </row>
    <row r="2443" spans="1:3" x14ac:dyDescent="0.3">
      <c r="A2443">
        <v>2438</v>
      </c>
      <c r="B2443" t="str">
        <f>"00982527"</f>
        <v>00982527</v>
      </c>
      <c r="C2443" t="s">
        <v>5</v>
      </c>
    </row>
    <row r="2444" spans="1:3" x14ac:dyDescent="0.3">
      <c r="A2444">
        <v>2439</v>
      </c>
      <c r="B2444" t="str">
        <f>"00980169"</f>
        <v>00980169</v>
      </c>
      <c r="C2444" t="str">
        <f>"004"</f>
        <v>004</v>
      </c>
    </row>
    <row r="2445" spans="1:3" x14ac:dyDescent="0.3">
      <c r="A2445">
        <v>2440</v>
      </c>
      <c r="B2445" t="str">
        <f>"00982893"</f>
        <v>00982893</v>
      </c>
      <c r="C2445" t="s">
        <v>17</v>
      </c>
    </row>
    <row r="2446" spans="1:3" x14ac:dyDescent="0.3">
      <c r="A2446">
        <v>2441</v>
      </c>
      <c r="B2446" t="str">
        <f>"00754417"</f>
        <v>00754417</v>
      </c>
      <c r="C2446" t="s">
        <v>5</v>
      </c>
    </row>
    <row r="2447" spans="1:3" x14ac:dyDescent="0.3">
      <c r="A2447">
        <v>2442</v>
      </c>
      <c r="B2447" t="str">
        <f>"00176587"</f>
        <v>00176587</v>
      </c>
      <c r="C2447" t="str">
        <f>"003"</f>
        <v>003</v>
      </c>
    </row>
    <row r="2448" spans="1:3" x14ac:dyDescent="0.3">
      <c r="A2448">
        <v>2443</v>
      </c>
      <c r="B2448" t="str">
        <f>"00973872"</f>
        <v>00973872</v>
      </c>
      <c r="C2448" t="s">
        <v>13</v>
      </c>
    </row>
    <row r="2449" spans="1:3" x14ac:dyDescent="0.3">
      <c r="A2449">
        <v>2444</v>
      </c>
      <c r="B2449" t="str">
        <f>"00643448"</f>
        <v>00643448</v>
      </c>
      <c r="C2449" t="s">
        <v>5</v>
      </c>
    </row>
    <row r="2450" spans="1:3" x14ac:dyDescent="0.3">
      <c r="A2450">
        <v>2445</v>
      </c>
      <c r="B2450" t="str">
        <f>"00984386"</f>
        <v>00984386</v>
      </c>
      <c r="C2450" t="str">
        <f>"003"</f>
        <v>003</v>
      </c>
    </row>
    <row r="2451" spans="1:3" x14ac:dyDescent="0.3">
      <c r="A2451">
        <v>2446</v>
      </c>
      <c r="B2451" t="str">
        <f>"00765857"</f>
        <v>00765857</v>
      </c>
      <c r="C2451" t="str">
        <f>"003"</f>
        <v>003</v>
      </c>
    </row>
    <row r="2452" spans="1:3" x14ac:dyDescent="0.3">
      <c r="A2452">
        <v>2447</v>
      </c>
      <c r="B2452" t="str">
        <f>"00986067"</f>
        <v>00986067</v>
      </c>
      <c r="C2452" t="s">
        <v>5</v>
      </c>
    </row>
    <row r="2453" spans="1:3" x14ac:dyDescent="0.3">
      <c r="A2453">
        <v>2448</v>
      </c>
      <c r="B2453" t="str">
        <f>"201511012717"</f>
        <v>201511012717</v>
      </c>
      <c r="C2453" t="str">
        <f>"003"</f>
        <v>003</v>
      </c>
    </row>
    <row r="2454" spans="1:3" x14ac:dyDescent="0.3">
      <c r="A2454">
        <v>2449</v>
      </c>
      <c r="B2454" t="str">
        <f>"00184871"</f>
        <v>00184871</v>
      </c>
      <c r="C2454" t="str">
        <f>"003"</f>
        <v>003</v>
      </c>
    </row>
    <row r="2455" spans="1:3" x14ac:dyDescent="0.3">
      <c r="A2455">
        <v>2450</v>
      </c>
      <c r="B2455" t="str">
        <f>"00984902"</f>
        <v>00984902</v>
      </c>
      <c r="C2455" t="s">
        <v>6</v>
      </c>
    </row>
    <row r="2456" spans="1:3" x14ac:dyDescent="0.3">
      <c r="A2456">
        <v>2451</v>
      </c>
      <c r="B2456" t="str">
        <f>"00985276"</f>
        <v>00985276</v>
      </c>
      <c r="C2456" t="s">
        <v>5</v>
      </c>
    </row>
    <row r="2457" spans="1:3" x14ac:dyDescent="0.3">
      <c r="A2457">
        <v>2452</v>
      </c>
      <c r="B2457" t="str">
        <f>"00985377"</f>
        <v>00985377</v>
      </c>
      <c r="C2457" t="str">
        <f>"003"</f>
        <v>003</v>
      </c>
    </row>
    <row r="2458" spans="1:3" x14ac:dyDescent="0.3">
      <c r="A2458">
        <v>2453</v>
      </c>
      <c r="B2458" t="str">
        <f>"00766817"</f>
        <v>00766817</v>
      </c>
      <c r="C2458" t="str">
        <f>"003"</f>
        <v>003</v>
      </c>
    </row>
    <row r="2459" spans="1:3" x14ac:dyDescent="0.3">
      <c r="A2459">
        <v>2454</v>
      </c>
      <c r="B2459" t="str">
        <f>"00986817"</f>
        <v>00986817</v>
      </c>
      <c r="C2459" t="s">
        <v>5</v>
      </c>
    </row>
    <row r="2460" spans="1:3" x14ac:dyDescent="0.3">
      <c r="A2460">
        <v>2455</v>
      </c>
      <c r="B2460" t="str">
        <f>"201604000609"</f>
        <v>201604000609</v>
      </c>
      <c r="C2460" t="s">
        <v>5</v>
      </c>
    </row>
    <row r="2461" spans="1:3" x14ac:dyDescent="0.3">
      <c r="A2461">
        <v>2456</v>
      </c>
      <c r="B2461" t="str">
        <f>"00118218"</f>
        <v>00118218</v>
      </c>
      <c r="C2461" t="str">
        <f>"003"</f>
        <v>003</v>
      </c>
    </row>
    <row r="2462" spans="1:3" x14ac:dyDescent="0.3">
      <c r="A2462">
        <v>2457</v>
      </c>
      <c r="B2462" t="str">
        <f>"00982721"</f>
        <v>00982721</v>
      </c>
      <c r="C2462" t="str">
        <f>"001"</f>
        <v>001</v>
      </c>
    </row>
    <row r="2463" spans="1:3" x14ac:dyDescent="0.3">
      <c r="A2463">
        <v>2458</v>
      </c>
      <c r="B2463" t="str">
        <f>"00982232"</f>
        <v>00982232</v>
      </c>
      <c r="C2463" t="s">
        <v>5</v>
      </c>
    </row>
    <row r="2464" spans="1:3" x14ac:dyDescent="0.3">
      <c r="A2464">
        <v>2459</v>
      </c>
      <c r="B2464" t="str">
        <f>"00983918"</f>
        <v>00983918</v>
      </c>
      <c r="C2464" t="str">
        <f>"003"</f>
        <v>003</v>
      </c>
    </row>
    <row r="2465" spans="1:3" x14ac:dyDescent="0.3">
      <c r="A2465">
        <v>2460</v>
      </c>
      <c r="B2465" t="str">
        <f>"00841435"</f>
        <v>00841435</v>
      </c>
      <c r="C2465" t="str">
        <f>"003"</f>
        <v>003</v>
      </c>
    </row>
    <row r="2466" spans="1:3" x14ac:dyDescent="0.3">
      <c r="A2466">
        <v>2461</v>
      </c>
      <c r="B2466" t="str">
        <f>"00927307"</f>
        <v>00927307</v>
      </c>
      <c r="C2466" t="str">
        <f>"003"</f>
        <v>003</v>
      </c>
    </row>
    <row r="2467" spans="1:3" x14ac:dyDescent="0.3">
      <c r="A2467">
        <v>2462</v>
      </c>
      <c r="B2467" t="str">
        <f>"00982921"</f>
        <v>00982921</v>
      </c>
      <c r="C2467" t="s">
        <v>7</v>
      </c>
    </row>
    <row r="2468" spans="1:3" x14ac:dyDescent="0.3">
      <c r="A2468">
        <v>2463</v>
      </c>
      <c r="B2468" t="str">
        <f>"00461160"</f>
        <v>00461160</v>
      </c>
      <c r="C2468" t="s">
        <v>7</v>
      </c>
    </row>
    <row r="2469" spans="1:3" x14ac:dyDescent="0.3">
      <c r="A2469">
        <v>2464</v>
      </c>
      <c r="B2469" t="str">
        <f>"00689088"</f>
        <v>00689088</v>
      </c>
      <c r="C2469" t="str">
        <f>"003"</f>
        <v>003</v>
      </c>
    </row>
    <row r="2470" spans="1:3" x14ac:dyDescent="0.3">
      <c r="A2470">
        <v>2465</v>
      </c>
      <c r="B2470" t="str">
        <f>"201511025965"</f>
        <v>201511025965</v>
      </c>
      <c r="C2470" t="s">
        <v>7</v>
      </c>
    </row>
    <row r="2471" spans="1:3" x14ac:dyDescent="0.3">
      <c r="A2471">
        <v>2466</v>
      </c>
      <c r="B2471" t="str">
        <f>"00933638"</f>
        <v>00933638</v>
      </c>
      <c r="C2471" t="str">
        <f>"003"</f>
        <v>003</v>
      </c>
    </row>
    <row r="2472" spans="1:3" x14ac:dyDescent="0.3">
      <c r="A2472">
        <v>2467</v>
      </c>
      <c r="B2472" t="str">
        <f>"00546694"</f>
        <v>00546694</v>
      </c>
      <c r="C2472" t="s">
        <v>6</v>
      </c>
    </row>
    <row r="2473" spans="1:3" x14ac:dyDescent="0.3">
      <c r="A2473">
        <v>2468</v>
      </c>
      <c r="B2473" t="str">
        <f>"00390053"</f>
        <v>00390053</v>
      </c>
      <c r="C2473" t="s">
        <v>5</v>
      </c>
    </row>
    <row r="2474" spans="1:3" x14ac:dyDescent="0.3">
      <c r="A2474">
        <v>2469</v>
      </c>
      <c r="B2474" t="str">
        <f>"00986123"</f>
        <v>00986123</v>
      </c>
      <c r="C2474" t="s">
        <v>7</v>
      </c>
    </row>
    <row r="2475" spans="1:3" x14ac:dyDescent="0.3">
      <c r="A2475">
        <v>2470</v>
      </c>
      <c r="B2475" t="str">
        <f>"00978083"</f>
        <v>00978083</v>
      </c>
      <c r="C2475" t="s">
        <v>5</v>
      </c>
    </row>
    <row r="2476" spans="1:3" x14ac:dyDescent="0.3">
      <c r="A2476">
        <v>2471</v>
      </c>
      <c r="B2476" t="str">
        <f>"00487327"</f>
        <v>00487327</v>
      </c>
      <c r="C2476" t="s">
        <v>5</v>
      </c>
    </row>
    <row r="2477" spans="1:3" x14ac:dyDescent="0.3">
      <c r="A2477">
        <v>2472</v>
      </c>
      <c r="B2477" t="str">
        <f>"00453490"</f>
        <v>00453490</v>
      </c>
      <c r="C2477" t="s">
        <v>5</v>
      </c>
    </row>
    <row r="2478" spans="1:3" x14ac:dyDescent="0.3">
      <c r="A2478">
        <v>2473</v>
      </c>
      <c r="B2478" t="str">
        <f>"00444348"</f>
        <v>00444348</v>
      </c>
      <c r="C2478" t="str">
        <f>"003"</f>
        <v>003</v>
      </c>
    </row>
    <row r="2479" spans="1:3" x14ac:dyDescent="0.3">
      <c r="A2479">
        <v>2474</v>
      </c>
      <c r="B2479" t="str">
        <f>"00554389"</f>
        <v>00554389</v>
      </c>
      <c r="C2479" t="str">
        <f>"003"</f>
        <v>003</v>
      </c>
    </row>
    <row r="2480" spans="1:3" x14ac:dyDescent="0.3">
      <c r="A2480">
        <v>2475</v>
      </c>
      <c r="B2480" t="str">
        <f>"00986402"</f>
        <v>00986402</v>
      </c>
      <c r="C2480" t="s">
        <v>5</v>
      </c>
    </row>
    <row r="2481" spans="1:3" x14ac:dyDescent="0.3">
      <c r="A2481">
        <v>2476</v>
      </c>
      <c r="B2481" t="str">
        <f>"00986582"</f>
        <v>00986582</v>
      </c>
      <c r="C2481" t="str">
        <f>"003"</f>
        <v>003</v>
      </c>
    </row>
    <row r="2482" spans="1:3" x14ac:dyDescent="0.3">
      <c r="A2482">
        <v>2477</v>
      </c>
      <c r="B2482" t="str">
        <f>"00784759"</f>
        <v>00784759</v>
      </c>
      <c r="C2482" t="str">
        <f>"003"</f>
        <v>003</v>
      </c>
    </row>
    <row r="2483" spans="1:3" x14ac:dyDescent="0.3">
      <c r="A2483">
        <v>2478</v>
      </c>
      <c r="B2483" t="str">
        <f>"00848368"</f>
        <v>00848368</v>
      </c>
      <c r="C2483" t="s">
        <v>13</v>
      </c>
    </row>
    <row r="2484" spans="1:3" x14ac:dyDescent="0.3">
      <c r="A2484">
        <v>2479</v>
      </c>
      <c r="B2484" t="str">
        <f>"00092548"</f>
        <v>00092548</v>
      </c>
      <c r="C2484" t="s">
        <v>7</v>
      </c>
    </row>
    <row r="2485" spans="1:3" x14ac:dyDescent="0.3">
      <c r="A2485">
        <v>2480</v>
      </c>
      <c r="B2485" t="str">
        <f>"00984571"</f>
        <v>00984571</v>
      </c>
      <c r="C2485" t="s">
        <v>8</v>
      </c>
    </row>
    <row r="2486" spans="1:3" x14ac:dyDescent="0.3">
      <c r="A2486">
        <v>2481</v>
      </c>
      <c r="B2486" t="str">
        <f>"00831368"</f>
        <v>00831368</v>
      </c>
      <c r="C2486" t="s">
        <v>5</v>
      </c>
    </row>
    <row r="2487" spans="1:3" x14ac:dyDescent="0.3">
      <c r="A2487">
        <v>2482</v>
      </c>
      <c r="B2487" t="str">
        <f>"00798030"</f>
        <v>00798030</v>
      </c>
      <c r="C2487" t="s">
        <v>5</v>
      </c>
    </row>
    <row r="2488" spans="1:3" x14ac:dyDescent="0.3">
      <c r="A2488">
        <v>2483</v>
      </c>
      <c r="B2488" t="str">
        <f>"201506002382"</f>
        <v>201506002382</v>
      </c>
      <c r="C2488" t="s">
        <v>11</v>
      </c>
    </row>
    <row r="2489" spans="1:3" x14ac:dyDescent="0.3">
      <c r="A2489">
        <v>2484</v>
      </c>
      <c r="B2489" t="str">
        <f>"00448115"</f>
        <v>00448115</v>
      </c>
      <c r="C2489" t="s">
        <v>6</v>
      </c>
    </row>
    <row r="2490" spans="1:3" x14ac:dyDescent="0.3">
      <c r="A2490">
        <v>2485</v>
      </c>
      <c r="B2490" t="str">
        <f>"00984443"</f>
        <v>00984443</v>
      </c>
      <c r="C2490" t="str">
        <f>"003"</f>
        <v>003</v>
      </c>
    </row>
    <row r="2491" spans="1:3" x14ac:dyDescent="0.3">
      <c r="A2491">
        <v>2486</v>
      </c>
      <c r="B2491" t="str">
        <f>"00936431"</f>
        <v>00936431</v>
      </c>
      <c r="C2491" t="str">
        <f>"003"</f>
        <v>003</v>
      </c>
    </row>
    <row r="2492" spans="1:3" x14ac:dyDescent="0.3">
      <c r="A2492">
        <v>2487</v>
      </c>
      <c r="B2492" t="str">
        <f>"00981238"</f>
        <v>00981238</v>
      </c>
      <c r="C2492" t="str">
        <f>"003"</f>
        <v>003</v>
      </c>
    </row>
    <row r="2493" spans="1:3" x14ac:dyDescent="0.3">
      <c r="A2493">
        <v>2488</v>
      </c>
      <c r="B2493" t="str">
        <f>"00968343"</f>
        <v>00968343</v>
      </c>
      <c r="C2493" t="str">
        <f>"003"</f>
        <v>003</v>
      </c>
    </row>
    <row r="2494" spans="1:3" x14ac:dyDescent="0.3">
      <c r="A2494">
        <v>2489</v>
      </c>
      <c r="B2494" t="str">
        <f>"00880643"</f>
        <v>00880643</v>
      </c>
      <c r="C2494" t="s">
        <v>5</v>
      </c>
    </row>
    <row r="2495" spans="1:3" x14ac:dyDescent="0.3">
      <c r="A2495">
        <v>2490</v>
      </c>
      <c r="B2495" t="str">
        <f>"00934553"</f>
        <v>00934553</v>
      </c>
      <c r="C2495" t="s">
        <v>5</v>
      </c>
    </row>
    <row r="2496" spans="1:3" x14ac:dyDescent="0.3">
      <c r="A2496">
        <v>2491</v>
      </c>
      <c r="B2496" t="str">
        <f>"00574185"</f>
        <v>00574185</v>
      </c>
      <c r="C2496" t="str">
        <f>"003"</f>
        <v>003</v>
      </c>
    </row>
    <row r="2497" spans="1:3" x14ac:dyDescent="0.3">
      <c r="A2497">
        <v>2492</v>
      </c>
      <c r="B2497" t="str">
        <f>"00981712"</f>
        <v>00981712</v>
      </c>
      <c r="C2497" t="s">
        <v>5</v>
      </c>
    </row>
    <row r="2498" spans="1:3" x14ac:dyDescent="0.3">
      <c r="A2498">
        <v>2493</v>
      </c>
      <c r="B2498" t="str">
        <f>"00306410"</f>
        <v>00306410</v>
      </c>
      <c r="C2498" t="s">
        <v>6</v>
      </c>
    </row>
    <row r="2499" spans="1:3" x14ac:dyDescent="0.3">
      <c r="A2499">
        <v>2494</v>
      </c>
      <c r="B2499" t="str">
        <f>"00870864"</f>
        <v>00870864</v>
      </c>
      <c r="C2499" t="str">
        <f>"004"</f>
        <v>004</v>
      </c>
    </row>
    <row r="2500" spans="1:3" x14ac:dyDescent="0.3">
      <c r="A2500">
        <v>2495</v>
      </c>
      <c r="B2500" t="str">
        <f>"00981103"</f>
        <v>00981103</v>
      </c>
      <c r="C2500" t="str">
        <f>"003"</f>
        <v>003</v>
      </c>
    </row>
    <row r="2501" spans="1:3" x14ac:dyDescent="0.3">
      <c r="A2501">
        <v>2496</v>
      </c>
      <c r="B2501" t="str">
        <f>"00950814"</f>
        <v>00950814</v>
      </c>
      <c r="C2501" t="str">
        <f>"003"</f>
        <v>003</v>
      </c>
    </row>
    <row r="2502" spans="1:3" x14ac:dyDescent="0.3">
      <c r="A2502">
        <v>2497</v>
      </c>
      <c r="B2502" t="str">
        <f>"00642861"</f>
        <v>00642861</v>
      </c>
      <c r="C2502" t="str">
        <f>"003"</f>
        <v>003</v>
      </c>
    </row>
    <row r="2503" spans="1:3" x14ac:dyDescent="0.3">
      <c r="A2503">
        <v>2498</v>
      </c>
      <c r="B2503" t="str">
        <f>"00984597"</f>
        <v>00984597</v>
      </c>
      <c r="C2503" t="s">
        <v>7</v>
      </c>
    </row>
    <row r="2504" spans="1:3" x14ac:dyDescent="0.3">
      <c r="A2504">
        <v>2499</v>
      </c>
      <c r="B2504" t="str">
        <f>"00981189"</f>
        <v>00981189</v>
      </c>
      <c r="C2504" t="str">
        <f>"003"</f>
        <v>003</v>
      </c>
    </row>
    <row r="2505" spans="1:3" x14ac:dyDescent="0.3">
      <c r="A2505">
        <v>2500</v>
      </c>
      <c r="B2505" t="str">
        <f>"00141837"</f>
        <v>00141837</v>
      </c>
      <c r="C2505" t="s">
        <v>5</v>
      </c>
    </row>
    <row r="2506" spans="1:3" x14ac:dyDescent="0.3">
      <c r="A2506">
        <v>2501</v>
      </c>
      <c r="B2506" t="str">
        <f>"00986678"</f>
        <v>00986678</v>
      </c>
      <c r="C2506" t="s">
        <v>5</v>
      </c>
    </row>
    <row r="2507" spans="1:3" x14ac:dyDescent="0.3">
      <c r="A2507">
        <v>2502</v>
      </c>
      <c r="B2507" t="str">
        <f>"00892251"</f>
        <v>00892251</v>
      </c>
      <c r="C2507" t="str">
        <f>"003"</f>
        <v>003</v>
      </c>
    </row>
    <row r="2508" spans="1:3" x14ac:dyDescent="0.3">
      <c r="A2508">
        <v>2503</v>
      </c>
      <c r="B2508" t="str">
        <f>"00230700"</f>
        <v>00230700</v>
      </c>
      <c r="C2508" t="s">
        <v>5</v>
      </c>
    </row>
    <row r="2509" spans="1:3" x14ac:dyDescent="0.3">
      <c r="A2509">
        <v>2504</v>
      </c>
      <c r="B2509" t="str">
        <f>"00857774"</f>
        <v>00857774</v>
      </c>
      <c r="C2509" t="s">
        <v>5</v>
      </c>
    </row>
    <row r="2510" spans="1:3" x14ac:dyDescent="0.3">
      <c r="A2510">
        <v>2505</v>
      </c>
      <c r="B2510" t="str">
        <f>"00985615"</f>
        <v>00985615</v>
      </c>
      <c r="C2510" t="str">
        <f>"003"</f>
        <v>003</v>
      </c>
    </row>
    <row r="2511" spans="1:3" x14ac:dyDescent="0.3">
      <c r="A2511">
        <v>2506</v>
      </c>
      <c r="B2511" t="str">
        <f>"00729877"</f>
        <v>00729877</v>
      </c>
      <c r="C2511" t="s">
        <v>5</v>
      </c>
    </row>
    <row r="2512" spans="1:3" x14ac:dyDescent="0.3">
      <c r="A2512">
        <v>2507</v>
      </c>
      <c r="B2512" t="str">
        <f>"201409001576"</f>
        <v>201409001576</v>
      </c>
      <c r="C2512" t="str">
        <f>"003"</f>
        <v>003</v>
      </c>
    </row>
    <row r="2513" spans="1:3" x14ac:dyDescent="0.3">
      <c r="A2513">
        <v>2508</v>
      </c>
      <c r="B2513" t="str">
        <f>"00986392"</f>
        <v>00986392</v>
      </c>
      <c r="C2513" t="str">
        <f>"003"</f>
        <v>003</v>
      </c>
    </row>
    <row r="2514" spans="1:3" x14ac:dyDescent="0.3">
      <c r="A2514">
        <v>2509</v>
      </c>
      <c r="B2514" t="str">
        <f>"00243155"</f>
        <v>00243155</v>
      </c>
      <c r="C2514" t="str">
        <f>"003"</f>
        <v>003</v>
      </c>
    </row>
    <row r="2515" spans="1:3" x14ac:dyDescent="0.3">
      <c r="A2515">
        <v>2510</v>
      </c>
      <c r="B2515" t="str">
        <f>"00986596"</f>
        <v>00986596</v>
      </c>
      <c r="C2515" t="s">
        <v>5</v>
      </c>
    </row>
    <row r="2516" spans="1:3" x14ac:dyDescent="0.3">
      <c r="A2516">
        <v>2511</v>
      </c>
      <c r="B2516" t="str">
        <f>"00986835"</f>
        <v>00986835</v>
      </c>
      <c r="C2516" t="s">
        <v>7</v>
      </c>
    </row>
    <row r="2517" spans="1:3" x14ac:dyDescent="0.3">
      <c r="A2517">
        <v>2512</v>
      </c>
      <c r="B2517" t="str">
        <f>"00982462"</f>
        <v>00982462</v>
      </c>
      <c r="C2517" t="s">
        <v>5</v>
      </c>
    </row>
    <row r="2518" spans="1:3" x14ac:dyDescent="0.3">
      <c r="A2518">
        <v>2513</v>
      </c>
      <c r="B2518" t="str">
        <f>"00984030"</f>
        <v>00984030</v>
      </c>
      <c r="C2518" t="s">
        <v>5</v>
      </c>
    </row>
    <row r="2519" spans="1:3" x14ac:dyDescent="0.3">
      <c r="A2519">
        <v>2514</v>
      </c>
      <c r="B2519" t="str">
        <f>"00829171"</f>
        <v>00829171</v>
      </c>
      <c r="C2519" t="s">
        <v>10</v>
      </c>
    </row>
    <row r="2520" spans="1:3" x14ac:dyDescent="0.3">
      <c r="A2520">
        <v>2515</v>
      </c>
      <c r="B2520" t="str">
        <f>"00068734"</f>
        <v>00068734</v>
      </c>
      <c r="C2520" t="s">
        <v>11</v>
      </c>
    </row>
    <row r="2521" spans="1:3" x14ac:dyDescent="0.3">
      <c r="A2521">
        <v>2516</v>
      </c>
      <c r="B2521" t="str">
        <f>"00258108"</f>
        <v>00258108</v>
      </c>
      <c r="C2521" t="s">
        <v>7</v>
      </c>
    </row>
    <row r="2522" spans="1:3" x14ac:dyDescent="0.3">
      <c r="A2522">
        <v>2517</v>
      </c>
      <c r="B2522" t="str">
        <f>"00984086"</f>
        <v>00984086</v>
      </c>
      <c r="C2522" t="s">
        <v>5</v>
      </c>
    </row>
    <row r="2523" spans="1:3" x14ac:dyDescent="0.3">
      <c r="A2523">
        <v>2518</v>
      </c>
      <c r="B2523" t="str">
        <f>"00676795"</f>
        <v>00676795</v>
      </c>
      <c r="C2523" t="s">
        <v>7</v>
      </c>
    </row>
    <row r="2524" spans="1:3" x14ac:dyDescent="0.3">
      <c r="A2524">
        <v>2519</v>
      </c>
      <c r="B2524" t="str">
        <f>"00891818"</f>
        <v>00891818</v>
      </c>
      <c r="C2524" t="s">
        <v>5</v>
      </c>
    </row>
    <row r="2525" spans="1:3" x14ac:dyDescent="0.3">
      <c r="A2525">
        <v>2520</v>
      </c>
      <c r="B2525" t="str">
        <f>"00984384"</f>
        <v>00984384</v>
      </c>
      <c r="C2525" t="s">
        <v>5</v>
      </c>
    </row>
    <row r="2526" spans="1:3" x14ac:dyDescent="0.3">
      <c r="A2526">
        <v>2521</v>
      </c>
      <c r="B2526" t="str">
        <f>"201511028060"</f>
        <v>201511028060</v>
      </c>
      <c r="C2526" t="str">
        <f>"003"</f>
        <v>003</v>
      </c>
    </row>
    <row r="2527" spans="1:3" x14ac:dyDescent="0.3">
      <c r="A2527">
        <v>2522</v>
      </c>
      <c r="B2527" t="str">
        <f>"00724485"</f>
        <v>00724485</v>
      </c>
      <c r="C2527" t="s">
        <v>5</v>
      </c>
    </row>
    <row r="2528" spans="1:3" x14ac:dyDescent="0.3">
      <c r="A2528">
        <v>2523</v>
      </c>
      <c r="B2528" t="str">
        <f>"00885141"</f>
        <v>00885141</v>
      </c>
      <c r="C2528" t="s">
        <v>5</v>
      </c>
    </row>
    <row r="2529" spans="1:3" x14ac:dyDescent="0.3">
      <c r="A2529">
        <v>2524</v>
      </c>
      <c r="B2529" t="str">
        <f>"00985533"</f>
        <v>00985533</v>
      </c>
      <c r="C2529" t="s">
        <v>10</v>
      </c>
    </row>
    <row r="2530" spans="1:3" x14ac:dyDescent="0.3">
      <c r="A2530">
        <v>2525</v>
      </c>
      <c r="B2530" t="str">
        <f>"00981911"</f>
        <v>00981911</v>
      </c>
      <c r="C2530" t="s">
        <v>11</v>
      </c>
    </row>
    <row r="2531" spans="1:3" x14ac:dyDescent="0.3">
      <c r="A2531">
        <v>2526</v>
      </c>
      <c r="B2531" t="str">
        <f>"00984198"</f>
        <v>00984198</v>
      </c>
      <c r="C2531" t="s">
        <v>6</v>
      </c>
    </row>
    <row r="2532" spans="1:3" x14ac:dyDescent="0.3">
      <c r="A2532">
        <v>2527</v>
      </c>
      <c r="B2532" t="str">
        <f>"00986557"</f>
        <v>00986557</v>
      </c>
      <c r="C2532" t="str">
        <f>"003"</f>
        <v>003</v>
      </c>
    </row>
    <row r="2533" spans="1:3" x14ac:dyDescent="0.3">
      <c r="A2533">
        <v>2528</v>
      </c>
      <c r="B2533" t="str">
        <f>"00986567"</f>
        <v>00986567</v>
      </c>
      <c r="C2533" t="s">
        <v>5</v>
      </c>
    </row>
    <row r="2534" spans="1:3" x14ac:dyDescent="0.3">
      <c r="A2534">
        <v>2529</v>
      </c>
      <c r="B2534" t="str">
        <f>"00769579"</f>
        <v>00769579</v>
      </c>
      <c r="C2534" t="str">
        <f>"003"</f>
        <v>003</v>
      </c>
    </row>
    <row r="2535" spans="1:3" x14ac:dyDescent="0.3">
      <c r="A2535">
        <v>2530</v>
      </c>
      <c r="B2535" t="str">
        <f>"00984218"</f>
        <v>00984218</v>
      </c>
      <c r="C2535" t="s">
        <v>5</v>
      </c>
    </row>
    <row r="2536" spans="1:3" x14ac:dyDescent="0.3">
      <c r="A2536">
        <v>2531</v>
      </c>
      <c r="B2536" t="str">
        <f>"00897715"</f>
        <v>00897715</v>
      </c>
      <c r="C2536" t="str">
        <f>"003"</f>
        <v>003</v>
      </c>
    </row>
    <row r="2537" spans="1:3" x14ac:dyDescent="0.3">
      <c r="A2537">
        <v>2532</v>
      </c>
      <c r="B2537" t="str">
        <f>"00541686"</f>
        <v>00541686</v>
      </c>
      <c r="C2537" t="s">
        <v>5</v>
      </c>
    </row>
    <row r="2538" spans="1:3" x14ac:dyDescent="0.3">
      <c r="A2538">
        <v>2533</v>
      </c>
      <c r="B2538" t="str">
        <f>"00981088"</f>
        <v>00981088</v>
      </c>
      <c r="C2538" t="s">
        <v>6</v>
      </c>
    </row>
    <row r="2539" spans="1:3" x14ac:dyDescent="0.3">
      <c r="A2539">
        <v>2534</v>
      </c>
      <c r="B2539" t="str">
        <f>"00984101"</f>
        <v>00984101</v>
      </c>
      <c r="C2539" t="s">
        <v>11</v>
      </c>
    </row>
    <row r="2540" spans="1:3" x14ac:dyDescent="0.3">
      <c r="A2540">
        <v>2535</v>
      </c>
      <c r="B2540" t="str">
        <f>"00445987"</f>
        <v>00445987</v>
      </c>
      <c r="C2540" t="s">
        <v>7</v>
      </c>
    </row>
    <row r="2541" spans="1:3" x14ac:dyDescent="0.3">
      <c r="A2541">
        <v>2536</v>
      </c>
      <c r="B2541" t="str">
        <f>"201512004408"</f>
        <v>201512004408</v>
      </c>
      <c r="C2541" t="s">
        <v>5</v>
      </c>
    </row>
    <row r="2542" spans="1:3" x14ac:dyDescent="0.3">
      <c r="A2542">
        <v>2537</v>
      </c>
      <c r="B2542" t="str">
        <f>"00981771"</f>
        <v>00981771</v>
      </c>
      <c r="C2542" t="s">
        <v>5</v>
      </c>
    </row>
    <row r="2543" spans="1:3" x14ac:dyDescent="0.3">
      <c r="A2543">
        <v>2538</v>
      </c>
      <c r="B2543" t="str">
        <f>"201511017011"</f>
        <v>201511017011</v>
      </c>
      <c r="C2543" t="str">
        <f>"003"</f>
        <v>003</v>
      </c>
    </row>
    <row r="2544" spans="1:3" x14ac:dyDescent="0.3">
      <c r="A2544">
        <v>2539</v>
      </c>
      <c r="B2544" t="str">
        <f>"00982739"</f>
        <v>00982739</v>
      </c>
      <c r="C2544" t="s">
        <v>5</v>
      </c>
    </row>
    <row r="2545" spans="1:3" x14ac:dyDescent="0.3">
      <c r="A2545">
        <v>2540</v>
      </c>
      <c r="B2545" t="str">
        <f>"00769100"</f>
        <v>00769100</v>
      </c>
      <c r="C2545" t="str">
        <f>"003"</f>
        <v>003</v>
      </c>
    </row>
    <row r="2546" spans="1:3" x14ac:dyDescent="0.3">
      <c r="A2546">
        <v>2541</v>
      </c>
      <c r="B2546" t="str">
        <f>"201507002527"</f>
        <v>201507002527</v>
      </c>
      <c r="C2546" t="str">
        <f>"003"</f>
        <v>003</v>
      </c>
    </row>
    <row r="2547" spans="1:3" x14ac:dyDescent="0.3">
      <c r="A2547">
        <v>2542</v>
      </c>
      <c r="B2547" t="str">
        <f>"00985738"</f>
        <v>00985738</v>
      </c>
      <c r="C2547" t="s">
        <v>5</v>
      </c>
    </row>
    <row r="2548" spans="1:3" x14ac:dyDescent="0.3">
      <c r="A2548">
        <v>2543</v>
      </c>
      <c r="B2548" t="str">
        <f>"00938115"</f>
        <v>00938115</v>
      </c>
      <c r="C2548" t="str">
        <f>"001"</f>
        <v>001</v>
      </c>
    </row>
    <row r="2549" spans="1:3" x14ac:dyDescent="0.3">
      <c r="A2549">
        <v>2544</v>
      </c>
      <c r="B2549" t="str">
        <f>"00900062"</f>
        <v>00900062</v>
      </c>
      <c r="C2549" t="s">
        <v>5</v>
      </c>
    </row>
    <row r="2550" spans="1:3" x14ac:dyDescent="0.3">
      <c r="A2550">
        <v>2545</v>
      </c>
      <c r="B2550" t="str">
        <f>"00664219"</f>
        <v>00664219</v>
      </c>
      <c r="C2550" t="s">
        <v>5</v>
      </c>
    </row>
    <row r="2551" spans="1:3" x14ac:dyDescent="0.3">
      <c r="A2551">
        <v>2546</v>
      </c>
      <c r="B2551" t="str">
        <f>"00339927"</f>
        <v>00339927</v>
      </c>
      <c r="C2551" t="str">
        <f>"003"</f>
        <v>003</v>
      </c>
    </row>
    <row r="2552" spans="1:3" x14ac:dyDescent="0.3">
      <c r="A2552">
        <v>2547</v>
      </c>
      <c r="B2552" t="str">
        <f>"00166106"</f>
        <v>00166106</v>
      </c>
      <c r="C2552" t="s">
        <v>5</v>
      </c>
    </row>
    <row r="2553" spans="1:3" x14ac:dyDescent="0.3">
      <c r="A2553">
        <v>2548</v>
      </c>
      <c r="B2553" t="str">
        <f>"00987088"</f>
        <v>00987088</v>
      </c>
      <c r="C2553" t="str">
        <f>"003"</f>
        <v>003</v>
      </c>
    </row>
    <row r="2554" spans="1:3" x14ac:dyDescent="0.3">
      <c r="A2554">
        <v>2549</v>
      </c>
      <c r="B2554" t="str">
        <f>"00986060"</f>
        <v>00986060</v>
      </c>
      <c r="C2554" t="s">
        <v>5</v>
      </c>
    </row>
    <row r="2555" spans="1:3" x14ac:dyDescent="0.3">
      <c r="A2555">
        <v>2550</v>
      </c>
      <c r="B2555" t="str">
        <f>"00986286"</f>
        <v>00986286</v>
      </c>
      <c r="C2555" t="s">
        <v>10</v>
      </c>
    </row>
    <row r="2556" spans="1:3" x14ac:dyDescent="0.3">
      <c r="A2556">
        <v>2551</v>
      </c>
      <c r="B2556" t="str">
        <f>"00984347"</f>
        <v>00984347</v>
      </c>
      <c r="C2556" t="s">
        <v>11</v>
      </c>
    </row>
    <row r="2557" spans="1:3" x14ac:dyDescent="0.3">
      <c r="A2557">
        <v>2552</v>
      </c>
      <c r="B2557" t="str">
        <f>"00985446"</f>
        <v>00985446</v>
      </c>
      <c r="C2557" t="s">
        <v>7</v>
      </c>
    </row>
    <row r="2558" spans="1:3" x14ac:dyDescent="0.3">
      <c r="A2558">
        <v>2553</v>
      </c>
      <c r="B2558" t="str">
        <f>"00985981"</f>
        <v>00985981</v>
      </c>
      <c r="C2558" t="s">
        <v>5</v>
      </c>
    </row>
    <row r="2559" spans="1:3" x14ac:dyDescent="0.3">
      <c r="A2559">
        <v>2554</v>
      </c>
      <c r="B2559" t="str">
        <f>"00128881"</f>
        <v>00128881</v>
      </c>
      <c r="C2559" t="s">
        <v>5</v>
      </c>
    </row>
    <row r="2560" spans="1:3" x14ac:dyDescent="0.3">
      <c r="A2560">
        <v>2555</v>
      </c>
      <c r="B2560" t="str">
        <f>"00960903"</f>
        <v>00960903</v>
      </c>
      <c r="C2560" t="str">
        <f>"003"</f>
        <v>003</v>
      </c>
    </row>
    <row r="2561" spans="1:3" x14ac:dyDescent="0.3">
      <c r="A2561">
        <v>2556</v>
      </c>
      <c r="B2561" t="str">
        <f>"00981995"</f>
        <v>00981995</v>
      </c>
      <c r="C2561" t="str">
        <f>"003"</f>
        <v>003</v>
      </c>
    </row>
    <row r="2562" spans="1:3" x14ac:dyDescent="0.3">
      <c r="A2562">
        <v>2557</v>
      </c>
      <c r="B2562" t="str">
        <f>"00984049"</f>
        <v>00984049</v>
      </c>
      <c r="C2562" t="s">
        <v>5</v>
      </c>
    </row>
    <row r="2563" spans="1:3" x14ac:dyDescent="0.3">
      <c r="A2563">
        <v>2558</v>
      </c>
      <c r="B2563" t="str">
        <f>"00944148"</f>
        <v>00944148</v>
      </c>
      <c r="C2563" t="s">
        <v>5</v>
      </c>
    </row>
    <row r="2564" spans="1:3" x14ac:dyDescent="0.3">
      <c r="A2564">
        <v>2559</v>
      </c>
      <c r="B2564" t="str">
        <f>"00449885"</f>
        <v>00449885</v>
      </c>
      <c r="C2564" t="str">
        <f>"004"</f>
        <v>004</v>
      </c>
    </row>
    <row r="2565" spans="1:3" x14ac:dyDescent="0.3">
      <c r="A2565">
        <v>2560</v>
      </c>
      <c r="B2565" t="str">
        <f>"00119658"</f>
        <v>00119658</v>
      </c>
      <c r="C2565" t="str">
        <f>"003"</f>
        <v>003</v>
      </c>
    </row>
    <row r="2566" spans="1:3" x14ac:dyDescent="0.3">
      <c r="A2566">
        <v>2561</v>
      </c>
      <c r="B2566" t="str">
        <f>"00986930"</f>
        <v>00986930</v>
      </c>
      <c r="C2566" t="str">
        <f>"003"</f>
        <v>003</v>
      </c>
    </row>
    <row r="2567" spans="1:3" x14ac:dyDescent="0.3">
      <c r="A2567">
        <v>2562</v>
      </c>
      <c r="B2567" t="str">
        <f>"00986959"</f>
        <v>00986959</v>
      </c>
      <c r="C2567" t="str">
        <f>"003"</f>
        <v>003</v>
      </c>
    </row>
    <row r="2568" spans="1:3" x14ac:dyDescent="0.3">
      <c r="A2568">
        <v>2563</v>
      </c>
      <c r="B2568" t="str">
        <f>"00448463"</f>
        <v>00448463</v>
      </c>
      <c r="C2568" t="s">
        <v>11</v>
      </c>
    </row>
    <row r="2569" spans="1:3" x14ac:dyDescent="0.3">
      <c r="A2569">
        <v>2564</v>
      </c>
      <c r="B2569" t="str">
        <f>"00983122"</f>
        <v>00983122</v>
      </c>
      <c r="C2569" t="str">
        <f>"004"</f>
        <v>004</v>
      </c>
    </row>
    <row r="2570" spans="1:3" x14ac:dyDescent="0.3">
      <c r="A2570">
        <v>2565</v>
      </c>
      <c r="B2570" t="str">
        <f>"201410002242"</f>
        <v>201410002242</v>
      </c>
      <c r="C2570" t="str">
        <f>"003"</f>
        <v>003</v>
      </c>
    </row>
    <row r="2571" spans="1:3" x14ac:dyDescent="0.3">
      <c r="A2571">
        <v>2566</v>
      </c>
      <c r="B2571" t="str">
        <f>"00766433"</f>
        <v>00766433</v>
      </c>
      <c r="C2571" t="s">
        <v>5</v>
      </c>
    </row>
    <row r="2572" spans="1:3" x14ac:dyDescent="0.3">
      <c r="A2572">
        <v>2567</v>
      </c>
      <c r="B2572" t="str">
        <f>"00977804"</f>
        <v>00977804</v>
      </c>
      <c r="C2572" t="str">
        <f>"003"</f>
        <v>003</v>
      </c>
    </row>
    <row r="2573" spans="1:3" x14ac:dyDescent="0.3">
      <c r="A2573">
        <v>2568</v>
      </c>
      <c r="B2573" t="str">
        <f>"00491387"</f>
        <v>00491387</v>
      </c>
      <c r="C2573" t="s">
        <v>5</v>
      </c>
    </row>
    <row r="2574" spans="1:3" x14ac:dyDescent="0.3">
      <c r="A2574">
        <v>2569</v>
      </c>
      <c r="B2574" t="str">
        <f>"00986271"</f>
        <v>00986271</v>
      </c>
      <c r="C2574" t="s">
        <v>5</v>
      </c>
    </row>
    <row r="2575" spans="1:3" x14ac:dyDescent="0.3">
      <c r="A2575">
        <v>2570</v>
      </c>
      <c r="B2575" t="str">
        <f>"00982349"</f>
        <v>00982349</v>
      </c>
      <c r="C2575" t="str">
        <f>"003"</f>
        <v>003</v>
      </c>
    </row>
    <row r="2576" spans="1:3" x14ac:dyDescent="0.3">
      <c r="A2576">
        <v>2571</v>
      </c>
      <c r="B2576" t="str">
        <f>"00252220"</f>
        <v>00252220</v>
      </c>
      <c r="C2576" t="s">
        <v>5</v>
      </c>
    </row>
    <row r="2577" spans="1:3" x14ac:dyDescent="0.3">
      <c r="A2577">
        <v>2572</v>
      </c>
      <c r="B2577" t="str">
        <f>"00201426"</f>
        <v>00201426</v>
      </c>
      <c r="C2577" t="s">
        <v>5</v>
      </c>
    </row>
    <row r="2578" spans="1:3" x14ac:dyDescent="0.3">
      <c r="A2578">
        <v>2573</v>
      </c>
      <c r="B2578" t="str">
        <f>"00926864"</f>
        <v>00926864</v>
      </c>
      <c r="C2578" t="s">
        <v>6</v>
      </c>
    </row>
    <row r="2579" spans="1:3" x14ac:dyDescent="0.3">
      <c r="A2579">
        <v>2574</v>
      </c>
      <c r="B2579" t="str">
        <f>"00089209"</f>
        <v>00089209</v>
      </c>
      <c r="C2579" t="str">
        <f>"003"</f>
        <v>003</v>
      </c>
    </row>
    <row r="2580" spans="1:3" x14ac:dyDescent="0.3">
      <c r="A2580">
        <v>2575</v>
      </c>
      <c r="B2580" t="str">
        <f>"00302323"</f>
        <v>00302323</v>
      </c>
      <c r="C2580" t="s">
        <v>5</v>
      </c>
    </row>
    <row r="2581" spans="1:3" x14ac:dyDescent="0.3">
      <c r="A2581">
        <v>2576</v>
      </c>
      <c r="B2581" t="str">
        <f>"00872118"</f>
        <v>00872118</v>
      </c>
      <c r="C2581" t="str">
        <f>"003"</f>
        <v>003</v>
      </c>
    </row>
    <row r="2582" spans="1:3" x14ac:dyDescent="0.3">
      <c r="A2582">
        <v>2577</v>
      </c>
      <c r="B2582" t="str">
        <f>"201511042286"</f>
        <v>201511042286</v>
      </c>
      <c r="C2582" t="s">
        <v>11</v>
      </c>
    </row>
    <row r="2583" spans="1:3" x14ac:dyDescent="0.3">
      <c r="A2583">
        <v>2578</v>
      </c>
      <c r="B2583" t="str">
        <f>"00817301"</f>
        <v>00817301</v>
      </c>
      <c r="C2583" t="s">
        <v>5</v>
      </c>
    </row>
    <row r="2584" spans="1:3" x14ac:dyDescent="0.3">
      <c r="A2584">
        <v>2579</v>
      </c>
      <c r="B2584" t="str">
        <f>"00851244"</f>
        <v>00851244</v>
      </c>
      <c r="C2584" t="str">
        <f>"003"</f>
        <v>003</v>
      </c>
    </row>
    <row r="2585" spans="1:3" x14ac:dyDescent="0.3">
      <c r="A2585">
        <v>2580</v>
      </c>
      <c r="B2585" t="str">
        <f>"00853032"</f>
        <v>00853032</v>
      </c>
      <c r="C2585" t="str">
        <f>"003"</f>
        <v>003</v>
      </c>
    </row>
    <row r="2586" spans="1:3" x14ac:dyDescent="0.3">
      <c r="A2586">
        <v>2581</v>
      </c>
      <c r="B2586" t="str">
        <f>"00985838"</f>
        <v>00985838</v>
      </c>
      <c r="C2586" t="s">
        <v>5</v>
      </c>
    </row>
    <row r="2587" spans="1:3" x14ac:dyDescent="0.3">
      <c r="A2587">
        <v>2582</v>
      </c>
      <c r="B2587" t="str">
        <f>"00464427"</f>
        <v>00464427</v>
      </c>
      <c r="C2587" t="str">
        <f>"001"</f>
        <v>001</v>
      </c>
    </row>
    <row r="2588" spans="1:3" x14ac:dyDescent="0.3">
      <c r="A2588">
        <v>2583</v>
      </c>
      <c r="B2588" t="str">
        <f>"00155278"</f>
        <v>00155278</v>
      </c>
      <c r="C2588" t="s">
        <v>5</v>
      </c>
    </row>
    <row r="2589" spans="1:3" x14ac:dyDescent="0.3">
      <c r="A2589">
        <v>2584</v>
      </c>
      <c r="B2589" t="str">
        <f>"00984675"</f>
        <v>00984675</v>
      </c>
      <c r="C2589" t="s">
        <v>5</v>
      </c>
    </row>
    <row r="2590" spans="1:3" x14ac:dyDescent="0.3">
      <c r="A2590">
        <v>2585</v>
      </c>
      <c r="B2590" t="str">
        <f>"00980856"</f>
        <v>00980856</v>
      </c>
      <c r="C2590" t="s">
        <v>7</v>
      </c>
    </row>
    <row r="2591" spans="1:3" x14ac:dyDescent="0.3">
      <c r="A2591">
        <v>2586</v>
      </c>
      <c r="B2591" t="str">
        <f>"00478396"</f>
        <v>00478396</v>
      </c>
      <c r="C2591" t="s">
        <v>6</v>
      </c>
    </row>
    <row r="2592" spans="1:3" x14ac:dyDescent="0.3">
      <c r="A2592">
        <v>2587</v>
      </c>
      <c r="B2592" t="str">
        <f>"00984672"</f>
        <v>00984672</v>
      </c>
      <c r="C2592" t="s">
        <v>5</v>
      </c>
    </row>
    <row r="2593" spans="1:3" x14ac:dyDescent="0.3">
      <c r="A2593">
        <v>2588</v>
      </c>
      <c r="B2593" t="str">
        <f>"00985429"</f>
        <v>00985429</v>
      </c>
      <c r="C2593" t="s">
        <v>9</v>
      </c>
    </row>
    <row r="2594" spans="1:3" x14ac:dyDescent="0.3">
      <c r="A2594">
        <v>2589</v>
      </c>
      <c r="B2594" t="str">
        <f>"201406006768"</f>
        <v>201406006768</v>
      </c>
      <c r="C2594" t="s">
        <v>11</v>
      </c>
    </row>
    <row r="2595" spans="1:3" x14ac:dyDescent="0.3">
      <c r="A2595">
        <v>2590</v>
      </c>
      <c r="B2595" t="str">
        <f>"00985719"</f>
        <v>00985719</v>
      </c>
      <c r="C2595" t="s">
        <v>6</v>
      </c>
    </row>
    <row r="2596" spans="1:3" x14ac:dyDescent="0.3">
      <c r="A2596">
        <v>2591</v>
      </c>
      <c r="B2596" t="str">
        <f>"00039619"</f>
        <v>00039619</v>
      </c>
      <c r="C2596" t="str">
        <f>"003"</f>
        <v>003</v>
      </c>
    </row>
    <row r="2597" spans="1:3" x14ac:dyDescent="0.3">
      <c r="A2597">
        <v>2592</v>
      </c>
      <c r="B2597" t="str">
        <f>"00449794"</f>
        <v>00449794</v>
      </c>
      <c r="C2597" t="s">
        <v>5</v>
      </c>
    </row>
    <row r="2598" spans="1:3" x14ac:dyDescent="0.3">
      <c r="A2598">
        <v>2593</v>
      </c>
      <c r="B2598" t="str">
        <f>"201511029671"</f>
        <v>201511029671</v>
      </c>
      <c r="C2598" t="str">
        <f>"001"</f>
        <v>001</v>
      </c>
    </row>
    <row r="2599" spans="1:3" x14ac:dyDescent="0.3">
      <c r="A2599">
        <v>2594</v>
      </c>
      <c r="B2599" t="str">
        <f>"00927201"</f>
        <v>00927201</v>
      </c>
      <c r="C2599" t="s">
        <v>7</v>
      </c>
    </row>
    <row r="2600" spans="1:3" x14ac:dyDescent="0.3">
      <c r="A2600">
        <v>2595</v>
      </c>
      <c r="B2600" t="str">
        <f>"00985580"</f>
        <v>00985580</v>
      </c>
      <c r="C2600" t="str">
        <f>"003"</f>
        <v>003</v>
      </c>
    </row>
    <row r="2601" spans="1:3" x14ac:dyDescent="0.3">
      <c r="A2601">
        <v>2596</v>
      </c>
      <c r="B2601" t="str">
        <f>"00979110"</f>
        <v>00979110</v>
      </c>
      <c r="C2601" t="s">
        <v>7</v>
      </c>
    </row>
    <row r="2602" spans="1:3" x14ac:dyDescent="0.3">
      <c r="A2602">
        <v>2597</v>
      </c>
      <c r="B2602" t="str">
        <f>"00983136"</f>
        <v>00983136</v>
      </c>
      <c r="C2602" t="s">
        <v>5</v>
      </c>
    </row>
    <row r="2603" spans="1:3" x14ac:dyDescent="0.3">
      <c r="A2603">
        <v>2598</v>
      </c>
      <c r="B2603" t="str">
        <f>"00705460"</f>
        <v>00705460</v>
      </c>
      <c r="C2603" t="str">
        <f>"003"</f>
        <v>003</v>
      </c>
    </row>
    <row r="2604" spans="1:3" x14ac:dyDescent="0.3">
      <c r="A2604">
        <v>2599</v>
      </c>
      <c r="B2604" t="str">
        <f>"00450610"</f>
        <v>00450610</v>
      </c>
      <c r="C2604" t="s">
        <v>5</v>
      </c>
    </row>
    <row r="2605" spans="1:3" x14ac:dyDescent="0.3">
      <c r="A2605">
        <v>2600</v>
      </c>
      <c r="B2605" t="str">
        <f>"00908403"</f>
        <v>00908403</v>
      </c>
      <c r="C2605" t="str">
        <f>"003"</f>
        <v>003</v>
      </c>
    </row>
    <row r="2606" spans="1:3" x14ac:dyDescent="0.3">
      <c r="A2606">
        <v>2601</v>
      </c>
      <c r="B2606" t="str">
        <f>"00982632"</f>
        <v>00982632</v>
      </c>
      <c r="C2606" t="s">
        <v>5</v>
      </c>
    </row>
    <row r="2607" spans="1:3" x14ac:dyDescent="0.3">
      <c r="A2607">
        <v>2602</v>
      </c>
      <c r="B2607" t="str">
        <f>"00768502"</f>
        <v>00768502</v>
      </c>
      <c r="C2607" t="s">
        <v>5</v>
      </c>
    </row>
    <row r="2608" spans="1:3" x14ac:dyDescent="0.3">
      <c r="A2608">
        <v>2603</v>
      </c>
      <c r="B2608" t="str">
        <f>"00743695"</f>
        <v>00743695</v>
      </c>
      <c r="C2608" t="s">
        <v>10</v>
      </c>
    </row>
    <row r="2609" spans="1:3" x14ac:dyDescent="0.3">
      <c r="A2609">
        <v>2604</v>
      </c>
      <c r="B2609" t="str">
        <f>"00986995"</f>
        <v>00986995</v>
      </c>
      <c r="C2609" t="s">
        <v>7</v>
      </c>
    </row>
    <row r="2610" spans="1:3" x14ac:dyDescent="0.3">
      <c r="A2610">
        <v>2605</v>
      </c>
      <c r="B2610" t="str">
        <f>"00547947"</f>
        <v>00547947</v>
      </c>
      <c r="C2610" t="str">
        <f>"003"</f>
        <v>003</v>
      </c>
    </row>
    <row r="2611" spans="1:3" x14ac:dyDescent="0.3">
      <c r="A2611">
        <v>2606</v>
      </c>
      <c r="B2611" t="str">
        <f>"00032762"</f>
        <v>00032762</v>
      </c>
      <c r="C2611" t="s">
        <v>5</v>
      </c>
    </row>
    <row r="2612" spans="1:3" x14ac:dyDescent="0.3">
      <c r="A2612">
        <v>2607</v>
      </c>
      <c r="B2612" t="str">
        <f>"00985789"</f>
        <v>00985789</v>
      </c>
      <c r="C2612" t="s">
        <v>5</v>
      </c>
    </row>
    <row r="2613" spans="1:3" x14ac:dyDescent="0.3">
      <c r="A2613">
        <v>2608</v>
      </c>
      <c r="B2613" t="str">
        <f>"00915629"</f>
        <v>00915629</v>
      </c>
      <c r="C2613" t="s">
        <v>5</v>
      </c>
    </row>
    <row r="2614" spans="1:3" x14ac:dyDescent="0.3">
      <c r="A2614">
        <v>2609</v>
      </c>
      <c r="B2614" t="str">
        <f>"00592731"</f>
        <v>00592731</v>
      </c>
      <c r="C2614" t="s">
        <v>5</v>
      </c>
    </row>
    <row r="2615" spans="1:3" x14ac:dyDescent="0.3">
      <c r="A2615">
        <v>2610</v>
      </c>
      <c r="B2615" t="str">
        <f>"00801849"</f>
        <v>00801849</v>
      </c>
      <c r="C2615" t="s">
        <v>11</v>
      </c>
    </row>
    <row r="2616" spans="1:3" x14ac:dyDescent="0.3">
      <c r="A2616">
        <v>2611</v>
      </c>
      <c r="B2616" t="str">
        <f>"00355816"</f>
        <v>00355816</v>
      </c>
      <c r="C2616" t="str">
        <f>"003"</f>
        <v>003</v>
      </c>
    </row>
    <row r="2617" spans="1:3" x14ac:dyDescent="0.3">
      <c r="A2617">
        <v>2612</v>
      </c>
      <c r="B2617" t="str">
        <f>"00973750"</f>
        <v>00973750</v>
      </c>
      <c r="C2617" t="str">
        <f>"003"</f>
        <v>003</v>
      </c>
    </row>
    <row r="2618" spans="1:3" x14ac:dyDescent="0.3">
      <c r="A2618">
        <v>2613</v>
      </c>
      <c r="B2618" t="str">
        <f>"201502001129"</f>
        <v>201502001129</v>
      </c>
      <c r="C2618" t="s">
        <v>7</v>
      </c>
    </row>
    <row r="2619" spans="1:3" x14ac:dyDescent="0.3">
      <c r="A2619">
        <v>2614</v>
      </c>
      <c r="B2619" t="str">
        <f>"00750603"</f>
        <v>00750603</v>
      </c>
      <c r="C2619" t="str">
        <f>"001"</f>
        <v>001</v>
      </c>
    </row>
    <row r="2620" spans="1:3" x14ac:dyDescent="0.3">
      <c r="A2620">
        <v>2615</v>
      </c>
      <c r="B2620" t="str">
        <f>"00926943"</f>
        <v>00926943</v>
      </c>
      <c r="C2620" t="s">
        <v>5</v>
      </c>
    </row>
    <row r="2621" spans="1:3" x14ac:dyDescent="0.3">
      <c r="A2621">
        <v>2616</v>
      </c>
      <c r="B2621" t="str">
        <f>"00981945"</f>
        <v>00981945</v>
      </c>
      <c r="C2621" t="str">
        <f>"004"</f>
        <v>004</v>
      </c>
    </row>
    <row r="2622" spans="1:3" x14ac:dyDescent="0.3">
      <c r="A2622">
        <v>2617</v>
      </c>
      <c r="B2622" t="str">
        <f>"00980518"</f>
        <v>00980518</v>
      </c>
      <c r="C2622" t="s">
        <v>6</v>
      </c>
    </row>
    <row r="2623" spans="1:3" x14ac:dyDescent="0.3">
      <c r="A2623">
        <v>2618</v>
      </c>
      <c r="B2623" t="str">
        <f>"00984545"</f>
        <v>00984545</v>
      </c>
      <c r="C2623" t="s">
        <v>5</v>
      </c>
    </row>
    <row r="2624" spans="1:3" x14ac:dyDescent="0.3">
      <c r="A2624">
        <v>2619</v>
      </c>
      <c r="B2624" t="str">
        <f>"00984562"</f>
        <v>00984562</v>
      </c>
      <c r="C2624" t="s">
        <v>5</v>
      </c>
    </row>
    <row r="2625" spans="1:3" x14ac:dyDescent="0.3">
      <c r="A2625">
        <v>2620</v>
      </c>
      <c r="B2625" t="str">
        <f>"00726021"</f>
        <v>00726021</v>
      </c>
      <c r="C2625" t="str">
        <f>"003"</f>
        <v>003</v>
      </c>
    </row>
    <row r="2626" spans="1:3" x14ac:dyDescent="0.3">
      <c r="A2626">
        <v>2621</v>
      </c>
      <c r="B2626" t="str">
        <f>"00983900"</f>
        <v>00983900</v>
      </c>
      <c r="C2626" t="s">
        <v>6</v>
      </c>
    </row>
    <row r="2627" spans="1:3" x14ac:dyDescent="0.3">
      <c r="A2627">
        <v>2622</v>
      </c>
      <c r="B2627" t="str">
        <f>"00986901"</f>
        <v>00986901</v>
      </c>
      <c r="C2627" t="str">
        <f>"003"</f>
        <v>003</v>
      </c>
    </row>
    <row r="2628" spans="1:3" x14ac:dyDescent="0.3">
      <c r="A2628">
        <v>2623</v>
      </c>
      <c r="B2628" t="str">
        <f>"00982563"</f>
        <v>00982563</v>
      </c>
      <c r="C2628" t="str">
        <f>"003"</f>
        <v>003</v>
      </c>
    </row>
    <row r="2629" spans="1:3" x14ac:dyDescent="0.3">
      <c r="A2629">
        <v>2624</v>
      </c>
      <c r="B2629" t="str">
        <f>"00981296"</f>
        <v>00981296</v>
      </c>
      <c r="C2629" t="s">
        <v>5</v>
      </c>
    </row>
    <row r="2630" spans="1:3" x14ac:dyDescent="0.3">
      <c r="A2630">
        <v>2625</v>
      </c>
      <c r="B2630" t="str">
        <f>"00975976"</f>
        <v>00975976</v>
      </c>
      <c r="C2630" t="str">
        <f>"003"</f>
        <v>003</v>
      </c>
    </row>
    <row r="2631" spans="1:3" x14ac:dyDescent="0.3">
      <c r="A2631">
        <v>2626</v>
      </c>
      <c r="B2631" t="str">
        <f>"00811371"</f>
        <v>00811371</v>
      </c>
      <c r="C2631" t="str">
        <f>"003"</f>
        <v>003</v>
      </c>
    </row>
    <row r="2632" spans="1:3" x14ac:dyDescent="0.3">
      <c r="A2632">
        <v>2627</v>
      </c>
      <c r="B2632" t="str">
        <f>"00925925"</f>
        <v>00925925</v>
      </c>
      <c r="C2632" t="s">
        <v>5</v>
      </c>
    </row>
    <row r="2633" spans="1:3" x14ac:dyDescent="0.3">
      <c r="A2633">
        <v>2628</v>
      </c>
      <c r="B2633" t="str">
        <f>"00447793"</f>
        <v>00447793</v>
      </c>
      <c r="C2633" t="str">
        <f>"003"</f>
        <v>003</v>
      </c>
    </row>
    <row r="2634" spans="1:3" x14ac:dyDescent="0.3">
      <c r="A2634">
        <v>2629</v>
      </c>
      <c r="B2634" t="str">
        <f>"00439868"</f>
        <v>00439868</v>
      </c>
      <c r="C2634" t="s">
        <v>10</v>
      </c>
    </row>
    <row r="2635" spans="1:3" x14ac:dyDescent="0.3">
      <c r="A2635">
        <v>2630</v>
      </c>
      <c r="B2635" t="str">
        <f>"00983599"</f>
        <v>00983599</v>
      </c>
      <c r="C2635" t="str">
        <f>"003"</f>
        <v>003</v>
      </c>
    </row>
    <row r="2636" spans="1:3" x14ac:dyDescent="0.3">
      <c r="A2636">
        <v>2631</v>
      </c>
      <c r="B2636" t="str">
        <f>"00983655"</f>
        <v>00983655</v>
      </c>
      <c r="C2636" t="s">
        <v>5</v>
      </c>
    </row>
    <row r="2637" spans="1:3" x14ac:dyDescent="0.3">
      <c r="A2637">
        <v>2632</v>
      </c>
      <c r="B2637" t="str">
        <f>"201511022716"</f>
        <v>201511022716</v>
      </c>
      <c r="C2637" t="s">
        <v>5</v>
      </c>
    </row>
    <row r="2638" spans="1:3" x14ac:dyDescent="0.3">
      <c r="A2638">
        <v>2633</v>
      </c>
      <c r="B2638" t="str">
        <f>"00985069"</f>
        <v>00985069</v>
      </c>
      <c r="C2638" t="s">
        <v>7</v>
      </c>
    </row>
    <row r="2639" spans="1:3" x14ac:dyDescent="0.3">
      <c r="A2639">
        <v>2634</v>
      </c>
      <c r="B2639" t="str">
        <f>"00949639"</f>
        <v>00949639</v>
      </c>
      <c r="C2639" t="str">
        <f>"003"</f>
        <v>003</v>
      </c>
    </row>
    <row r="2640" spans="1:3" x14ac:dyDescent="0.3">
      <c r="A2640">
        <v>2635</v>
      </c>
      <c r="B2640" t="str">
        <f>"00113322"</f>
        <v>00113322</v>
      </c>
      <c r="C2640" t="s">
        <v>5</v>
      </c>
    </row>
    <row r="2641" spans="1:3" x14ac:dyDescent="0.3">
      <c r="A2641">
        <v>2636</v>
      </c>
      <c r="B2641" t="str">
        <f>"00155478"</f>
        <v>00155478</v>
      </c>
      <c r="C2641" t="str">
        <f>"003"</f>
        <v>003</v>
      </c>
    </row>
    <row r="2642" spans="1:3" x14ac:dyDescent="0.3">
      <c r="A2642">
        <v>2637</v>
      </c>
      <c r="B2642" t="str">
        <f>"00978186"</f>
        <v>00978186</v>
      </c>
      <c r="C2642" t="s">
        <v>7</v>
      </c>
    </row>
    <row r="2643" spans="1:3" x14ac:dyDescent="0.3">
      <c r="A2643">
        <v>2638</v>
      </c>
      <c r="B2643" t="str">
        <f>"00450067"</f>
        <v>00450067</v>
      </c>
      <c r="C2643" t="s">
        <v>5</v>
      </c>
    </row>
    <row r="2644" spans="1:3" x14ac:dyDescent="0.3">
      <c r="A2644">
        <v>2639</v>
      </c>
      <c r="B2644" t="str">
        <f>"00465658"</f>
        <v>00465658</v>
      </c>
      <c r="C2644" t="str">
        <f>"003"</f>
        <v>003</v>
      </c>
    </row>
    <row r="2645" spans="1:3" x14ac:dyDescent="0.3">
      <c r="A2645">
        <v>2640</v>
      </c>
      <c r="B2645" t="str">
        <f>"00926633"</f>
        <v>00926633</v>
      </c>
      <c r="C2645" t="str">
        <f>"003"</f>
        <v>003</v>
      </c>
    </row>
    <row r="2646" spans="1:3" x14ac:dyDescent="0.3">
      <c r="A2646">
        <v>2641</v>
      </c>
      <c r="B2646" t="str">
        <f>"201412003093"</f>
        <v>201412003093</v>
      </c>
      <c r="C2646" t="str">
        <f>"003"</f>
        <v>003</v>
      </c>
    </row>
    <row r="2647" spans="1:3" x14ac:dyDescent="0.3">
      <c r="A2647">
        <v>2642</v>
      </c>
      <c r="B2647" t="str">
        <f>"00982970"</f>
        <v>00982970</v>
      </c>
      <c r="C2647" t="str">
        <f>"003"</f>
        <v>003</v>
      </c>
    </row>
    <row r="2648" spans="1:3" x14ac:dyDescent="0.3">
      <c r="A2648">
        <v>2643</v>
      </c>
      <c r="B2648" t="str">
        <f>"00983637"</f>
        <v>00983637</v>
      </c>
      <c r="C2648" t="str">
        <f>"001"</f>
        <v>001</v>
      </c>
    </row>
    <row r="2649" spans="1:3" x14ac:dyDescent="0.3">
      <c r="A2649">
        <v>2644</v>
      </c>
      <c r="B2649" t="str">
        <f>"00549731"</f>
        <v>00549731</v>
      </c>
      <c r="C2649" t="s">
        <v>5</v>
      </c>
    </row>
    <row r="2650" spans="1:3" x14ac:dyDescent="0.3">
      <c r="A2650">
        <v>2645</v>
      </c>
      <c r="B2650" t="str">
        <f>"00377455"</f>
        <v>00377455</v>
      </c>
      <c r="C2650" t="str">
        <f>"003"</f>
        <v>003</v>
      </c>
    </row>
    <row r="2651" spans="1:3" x14ac:dyDescent="0.3">
      <c r="A2651">
        <v>2646</v>
      </c>
      <c r="B2651" t="str">
        <f>"00509784"</f>
        <v>00509784</v>
      </c>
      <c r="C2651" t="s">
        <v>5</v>
      </c>
    </row>
    <row r="2652" spans="1:3" x14ac:dyDescent="0.3">
      <c r="A2652">
        <v>2647</v>
      </c>
      <c r="B2652" t="str">
        <f>"00976298"</f>
        <v>00976298</v>
      </c>
      <c r="C2652" t="s">
        <v>5</v>
      </c>
    </row>
    <row r="2653" spans="1:3" x14ac:dyDescent="0.3">
      <c r="A2653">
        <v>2648</v>
      </c>
      <c r="B2653" t="str">
        <f>"00985835"</f>
        <v>00985835</v>
      </c>
      <c r="C2653" t="s">
        <v>10</v>
      </c>
    </row>
    <row r="2654" spans="1:3" x14ac:dyDescent="0.3">
      <c r="A2654">
        <v>2649</v>
      </c>
      <c r="B2654" t="str">
        <f>"00928513"</f>
        <v>00928513</v>
      </c>
      <c r="C2654" t="s">
        <v>5</v>
      </c>
    </row>
    <row r="2655" spans="1:3" x14ac:dyDescent="0.3">
      <c r="A2655">
        <v>2650</v>
      </c>
      <c r="B2655" t="str">
        <f>"00875942"</f>
        <v>00875942</v>
      </c>
      <c r="C2655" t="s">
        <v>5</v>
      </c>
    </row>
    <row r="2656" spans="1:3" x14ac:dyDescent="0.3">
      <c r="A2656">
        <v>2651</v>
      </c>
      <c r="B2656" t="str">
        <f>"00938068"</f>
        <v>00938068</v>
      </c>
      <c r="C2656" t="s">
        <v>7</v>
      </c>
    </row>
    <row r="2657" spans="1:3" x14ac:dyDescent="0.3">
      <c r="A2657">
        <v>2652</v>
      </c>
      <c r="B2657" t="str">
        <f>"00965981"</f>
        <v>00965981</v>
      </c>
      <c r="C2657" t="s">
        <v>5</v>
      </c>
    </row>
    <row r="2658" spans="1:3" x14ac:dyDescent="0.3">
      <c r="A2658">
        <v>2653</v>
      </c>
      <c r="B2658" t="str">
        <f>"00476607"</f>
        <v>00476607</v>
      </c>
      <c r="C2658" t="s">
        <v>5</v>
      </c>
    </row>
    <row r="2659" spans="1:3" x14ac:dyDescent="0.3">
      <c r="A2659">
        <v>2654</v>
      </c>
      <c r="B2659" t="str">
        <f>"00986609"</f>
        <v>00986609</v>
      </c>
      <c r="C2659" t="str">
        <f>"003"</f>
        <v>003</v>
      </c>
    </row>
    <row r="2660" spans="1:3" x14ac:dyDescent="0.3">
      <c r="A2660">
        <v>2655</v>
      </c>
      <c r="B2660" t="str">
        <f>"201504002348"</f>
        <v>201504002348</v>
      </c>
      <c r="C2660" t="s">
        <v>5</v>
      </c>
    </row>
    <row r="2661" spans="1:3" x14ac:dyDescent="0.3">
      <c r="A2661">
        <v>2656</v>
      </c>
      <c r="B2661" t="str">
        <f>"00981936"</f>
        <v>00981936</v>
      </c>
      <c r="C2661" t="s">
        <v>6</v>
      </c>
    </row>
    <row r="2662" spans="1:3" x14ac:dyDescent="0.3">
      <c r="A2662">
        <v>2657</v>
      </c>
      <c r="B2662" t="str">
        <f>"00278867"</f>
        <v>00278867</v>
      </c>
      <c r="C2662" t="s">
        <v>5</v>
      </c>
    </row>
    <row r="2663" spans="1:3" x14ac:dyDescent="0.3">
      <c r="A2663">
        <v>2658</v>
      </c>
      <c r="B2663" t="str">
        <f>"00982846"</f>
        <v>00982846</v>
      </c>
      <c r="C2663" t="s">
        <v>6</v>
      </c>
    </row>
    <row r="2664" spans="1:3" x14ac:dyDescent="0.3">
      <c r="A2664">
        <v>2659</v>
      </c>
      <c r="B2664" t="str">
        <f>"00983630"</f>
        <v>00983630</v>
      </c>
      <c r="C2664" t="str">
        <f>"004"</f>
        <v>004</v>
      </c>
    </row>
    <row r="2665" spans="1:3" x14ac:dyDescent="0.3">
      <c r="A2665">
        <v>2660</v>
      </c>
      <c r="B2665" t="str">
        <f>"00985019"</f>
        <v>00985019</v>
      </c>
      <c r="C2665" t="s">
        <v>5</v>
      </c>
    </row>
    <row r="2666" spans="1:3" x14ac:dyDescent="0.3">
      <c r="A2666">
        <v>2661</v>
      </c>
      <c r="B2666" t="str">
        <f>"00102597"</f>
        <v>00102597</v>
      </c>
      <c r="C2666" t="str">
        <f>"003"</f>
        <v>003</v>
      </c>
    </row>
    <row r="2667" spans="1:3" x14ac:dyDescent="0.3">
      <c r="A2667">
        <v>2662</v>
      </c>
      <c r="B2667" t="str">
        <f>"00397342"</f>
        <v>00397342</v>
      </c>
      <c r="C2667" t="s">
        <v>5</v>
      </c>
    </row>
    <row r="2668" spans="1:3" x14ac:dyDescent="0.3">
      <c r="A2668">
        <v>2663</v>
      </c>
      <c r="B2668" t="str">
        <f>"00984820"</f>
        <v>00984820</v>
      </c>
      <c r="C2668" t="s">
        <v>5</v>
      </c>
    </row>
    <row r="2669" spans="1:3" x14ac:dyDescent="0.3">
      <c r="A2669">
        <v>2664</v>
      </c>
      <c r="B2669" t="str">
        <f>"00735484"</f>
        <v>00735484</v>
      </c>
      <c r="C2669" t="str">
        <f>"003"</f>
        <v>003</v>
      </c>
    </row>
    <row r="2670" spans="1:3" x14ac:dyDescent="0.3">
      <c r="A2670">
        <v>2665</v>
      </c>
      <c r="B2670" t="str">
        <f>"00329617"</f>
        <v>00329617</v>
      </c>
      <c r="C2670" t="str">
        <f>"003"</f>
        <v>003</v>
      </c>
    </row>
    <row r="2671" spans="1:3" x14ac:dyDescent="0.3">
      <c r="A2671">
        <v>2666</v>
      </c>
      <c r="B2671" t="str">
        <f>"00444140"</f>
        <v>00444140</v>
      </c>
      <c r="C2671" t="str">
        <f>"003"</f>
        <v>003</v>
      </c>
    </row>
    <row r="2672" spans="1:3" x14ac:dyDescent="0.3">
      <c r="A2672">
        <v>2667</v>
      </c>
      <c r="B2672" t="str">
        <f>"201402005063"</f>
        <v>201402005063</v>
      </c>
      <c r="C2672" t="str">
        <f>"003"</f>
        <v>003</v>
      </c>
    </row>
    <row r="2673" spans="1:3" x14ac:dyDescent="0.3">
      <c r="A2673">
        <v>2668</v>
      </c>
      <c r="B2673" t="str">
        <f>"00984235"</f>
        <v>00984235</v>
      </c>
      <c r="C2673" t="str">
        <f>"004"</f>
        <v>004</v>
      </c>
    </row>
    <row r="2674" spans="1:3" x14ac:dyDescent="0.3">
      <c r="A2674">
        <v>2669</v>
      </c>
      <c r="B2674" t="str">
        <f>"00902925"</f>
        <v>00902925</v>
      </c>
      <c r="C2674" t="str">
        <f>"003"</f>
        <v>003</v>
      </c>
    </row>
    <row r="2675" spans="1:3" x14ac:dyDescent="0.3">
      <c r="A2675">
        <v>2670</v>
      </c>
      <c r="B2675" t="str">
        <f>"00539042"</f>
        <v>00539042</v>
      </c>
      <c r="C2675" t="s">
        <v>5</v>
      </c>
    </row>
    <row r="2676" spans="1:3" x14ac:dyDescent="0.3">
      <c r="A2676">
        <v>2671</v>
      </c>
      <c r="B2676" t="str">
        <f>"00982156"</f>
        <v>00982156</v>
      </c>
      <c r="C2676" t="str">
        <f>"001"</f>
        <v>001</v>
      </c>
    </row>
    <row r="2677" spans="1:3" x14ac:dyDescent="0.3">
      <c r="A2677">
        <v>2672</v>
      </c>
      <c r="B2677" t="str">
        <f>"201507001994"</f>
        <v>201507001994</v>
      </c>
      <c r="C2677" t="str">
        <f>"003"</f>
        <v>003</v>
      </c>
    </row>
    <row r="2678" spans="1:3" x14ac:dyDescent="0.3">
      <c r="A2678">
        <v>2673</v>
      </c>
      <c r="B2678" t="str">
        <f>"00161768"</f>
        <v>00161768</v>
      </c>
      <c r="C2678" t="str">
        <f>"003"</f>
        <v>003</v>
      </c>
    </row>
    <row r="2679" spans="1:3" x14ac:dyDescent="0.3">
      <c r="A2679">
        <v>2674</v>
      </c>
      <c r="B2679" t="str">
        <f>"00045163"</f>
        <v>00045163</v>
      </c>
      <c r="C2679" t="s">
        <v>11</v>
      </c>
    </row>
    <row r="2680" spans="1:3" x14ac:dyDescent="0.3">
      <c r="A2680">
        <v>2675</v>
      </c>
      <c r="B2680" t="str">
        <f>"00535062"</f>
        <v>00535062</v>
      </c>
      <c r="C2680" t="s">
        <v>5</v>
      </c>
    </row>
    <row r="2681" spans="1:3" x14ac:dyDescent="0.3">
      <c r="A2681">
        <v>2676</v>
      </c>
      <c r="B2681" t="str">
        <f>"00287847"</f>
        <v>00287847</v>
      </c>
      <c r="C2681" t="s">
        <v>5</v>
      </c>
    </row>
    <row r="2682" spans="1:3" x14ac:dyDescent="0.3">
      <c r="A2682">
        <v>2677</v>
      </c>
      <c r="B2682" t="str">
        <f>"00410849"</f>
        <v>00410849</v>
      </c>
      <c r="C2682" t="str">
        <f>"003"</f>
        <v>003</v>
      </c>
    </row>
    <row r="2683" spans="1:3" x14ac:dyDescent="0.3">
      <c r="A2683">
        <v>2678</v>
      </c>
      <c r="B2683" t="str">
        <f>"00984151"</f>
        <v>00984151</v>
      </c>
      <c r="C2683" t="s">
        <v>5</v>
      </c>
    </row>
    <row r="2684" spans="1:3" x14ac:dyDescent="0.3">
      <c r="A2684">
        <v>2679</v>
      </c>
      <c r="B2684" t="str">
        <f>"00986992"</f>
        <v>00986992</v>
      </c>
      <c r="C2684" t="s">
        <v>5</v>
      </c>
    </row>
    <row r="2685" spans="1:3" x14ac:dyDescent="0.3">
      <c r="A2685">
        <v>2680</v>
      </c>
      <c r="B2685" t="str">
        <f>"00932849"</f>
        <v>00932849</v>
      </c>
      <c r="C2685" t="s">
        <v>6</v>
      </c>
    </row>
    <row r="2686" spans="1:3" x14ac:dyDescent="0.3">
      <c r="A2686">
        <v>2681</v>
      </c>
      <c r="B2686" t="str">
        <f>"201412005334"</f>
        <v>201412005334</v>
      </c>
      <c r="C2686" t="s">
        <v>7</v>
      </c>
    </row>
    <row r="2687" spans="1:3" x14ac:dyDescent="0.3">
      <c r="A2687">
        <v>2682</v>
      </c>
      <c r="B2687" t="str">
        <f>"00842743"</f>
        <v>00842743</v>
      </c>
      <c r="C2687" t="s">
        <v>7</v>
      </c>
    </row>
    <row r="2688" spans="1:3" x14ac:dyDescent="0.3">
      <c r="A2688">
        <v>2683</v>
      </c>
      <c r="B2688" t="str">
        <f>"00984249"</f>
        <v>00984249</v>
      </c>
      <c r="C2688" t="str">
        <f>"001"</f>
        <v>001</v>
      </c>
    </row>
    <row r="2689" spans="1:3" x14ac:dyDescent="0.3">
      <c r="A2689">
        <v>2684</v>
      </c>
      <c r="B2689" t="str">
        <f>"00970805"</f>
        <v>00970805</v>
      </c>
      <c r="C2689" t="str">
        <f>"003"</f>
        <v>003</v>
      </c>
    </row>
    <row r="2690" spans="1:3" x14ac:dyDescent="0.3">
      <c r="A2690">
        <v>2685</v>
      </c>
      <c r="B2690" t="str">
        <f>"201410004323"</f>
        <v>201410004323</v>
      </c>
      <c r="C2690" t="str">
        <f>"003"</f>
        <v>003</v>
      </c>
    </row>
    <row r="2691" spans="1:3" x14ac:dyDescent="0.3">
      <c r="A2691">
        <v>2686</v>
      </c>
      <c r="B2691" t="str">
        <f>"00313693"</f>
        <v>00313693</v>
      </c>
      <c r="C2691" t="str">
        <f>"003"</f>
        <v>003</v>
      </c>
    </row>
    <row r="2692" spans="1:3" x14ac:dyDescent="0.3">
      <c r="A2692">
        <v>2687</v>
      </c>
      <c r="B2692" t="str">
        <f>"201607141280"</f>
        <v>201607141280</v>
      </c>
      <c r="C2692" t="s">
        <v>11</v>
      </c>
    </row>
    <row r="2693" spans="1:3" x14ac:dyDescent="0.3">
      <c r="A2693">
        <v>2688</v>
      </c>
      <c r="B2693" t="str">
        <f>"00932689"</f>
        <v>00932689</v>
      </c>
      <c r="C2693" t="s">
        <v>5</v>
      </c>
    </row>
    <row r="2694" spans="1:3" x14ac:dyDescent="0.3">
      <c r="A2694">
        <v>2689</v>
      </c>
      <c r="B2694" t="str">
        <f>"00983645"</f>
        <v>00983645</v>
      </c>
      <c r="C2694" t="str">
        <f>"003"</f>
        <v>003</v>
      </c>
    </row>
    <row r="2695" spans="1:3" x14ac:dyDescent="0.3">
      <c r="A2695">
        <v>2690</v>
      </c>
      <c r="B2695" t="str">
        <f>"00984766"</f>
        <v>00984766</v>
      </c>
      <c r="C2695" t="s">
        <v>17</v>
      </c>
    </row>
    <row r="2696" spans="1:3" x14ac:dyDescent="0.3">
      <c r="A2696">
        <v>2691</v>
      </c>
      <c r="B2696" t="str">
        <f>"00984808"</f>
        <v>00984808</v>
      </c>
      <c r="C2696" t="s">
        <v>5</v>
      </c>
    </row>
    <row r="2697" spans="1:3" x14ac:dyDescent="0.3">
      <c r="A2697">
        <v>2692</v>
      </c>
      <c r="B2697" t="str">
        <f>"00983547"</f>
        <v>00983547</v>
      </c>
      <c r="C2697" t="s">
        <v>5</v>
      </c>
    </row>
    <row r="2698" spans="1:3" x14ac:dyDescent="0.3">
      <c r="A2698">
        <v>2693</v>
      </c>
      <c r="B2698" t="str">
        <f>"00962117"</f>
        <v>00962117</v>
      </c>
      <c r="C2698" t="s">
        <v>5</v>
      </c>
    </row>
    <row r="2699" spans="1:3" x14ac:dyDescent="0.3">
      <c r="A2699">
        <v>2694</v>
      </c>
      <c r="B2699" t="str">
        <f>"00925868"</f>
        <v>00925868</v>
      </c>
      <c r="C2699" t="str">
        <f>"001"</f>
        <v>001</v>
      </c>
    </row>
    <row r="2700" spans="1:3" x14ac:dyDescent="0.3">
      <c r="A2700">
        <v>2695</v>
      </c>
      <c r="B2700" t="str">
        <f>"00297340"</f>
        <v>00297340</v>
      </c>
      <c r="C2700" t="str">
        <f>"003"</f>
        <v>003</v>
      </c>
    </row>
    <row r="2701" spans="1:3" x14ac:dyDescent="0.3">
      <c r="A2701">
        <v>2696</v>
      </c>
      <c r="B2701" t="str">
        <f>"00985709"</f>
        <v>00985709</v>
      </c>
      <c r="C2701" t="s">
        <v>5</v>
      </c>
    </row>
    <row r="2702" spans="1:3" x14ac:dyDescent="0.3">
      <c r="A2702">
        <v>2697</v>
      </c>
      <c r="B2702" t="str">
        <f>"00981537"</f>
        <v>00981537</v>
      </c>
      <c r="C2702" t="str">
        <f>"003"</f>
        <v>003</v>
      </c>
    </row>
    <row r="2703" spans="1:3" x14ac:dyDescent="0.3">
      <c r="A2703">
        <v>2698</v>
      </c>
      <c r="B2703" t="str">
        <f>"00289436"</f>
        <v>00289436</v>
      </c>
      <c r="C2703" t="str">
        <f>"003"</f>
        <v>003</v>
      </c>
    </row>
    <row r="2704" spans="1:3" x14ac:dyDescent="0.3">
      <c r="A2704">
        <v>2699</v>
      </c>
      <c r="B2704" t="str">
        <f>"201412007326"</f>
        <v>201412007326</v>
      </c>
      <c r="C2704" t="str">
        <f>"003"</f>
        <v>003</v>
      </c>
    </row>
    <row r="2705" spans="1:3" x14ac:dyDescent="0.3">
      <c r="A2705">
        <v>2700</v>
      </c>
      <c r="B2705" t="str">
        <f>"00946099"</f>
        <v>00946099</v>
      </c>
      <c r="C2705" t="s">
        <v>5</v>
      </c>
    </row>
    <row r="2706" spans="1:3" x14ac:dyDescent="0.3">
      <c r="A2706">
        <v>2701</v>
      </c>
      <c r="B2706" t="str">
        <f>"00978690"</f>
        <v>00978690</v>
      </c>
      <c r="C2706" t="s">
        <v>13</v>
      </c>
    </row>
    <row r="2707" spans="1:3" x14ac:dyDescent="0.3">
      <c r="A2707">
        <v>2702</v>
      </c>
      <c r="B2707" t="str">
        <f>"00931001"</f>
        <v>00931001</v>
      </c>
      <c r="C2707" t="str">
        <f>"003"</f>
        <v>003</v>
      </c>
    </row>
    <row r="2708" spans="1:3" x14ac:dyDescent="0.3">
      <c r="A2708">
        <v>2703</v>
      </c>
      <c r="B2708" t="str">
        <f>"00872539"</f>
        <v>00872539</v>
      </c>
      <c r="C2708" t="s">
        <v>5</v>
      </c>
    </row>
    <row r="2709" spans="1:3" x14ac:dyDescent="0.3">
      <c r="A2709">
        <v>2704</v>
      </c>
      <c r="B2709" t="str">
        <f>"00869169"</f>
        <v>00869169</v>
      </c>
      <c r="C2709" t="str">
        <f>"003"</f>
        <v>003</v>
      </c>
    </row>
    <row r="2710" spans="1:3" x14ac:dyDescent="0.3">
      <c r="A2710">
        <v>2705</v>
      </c>
      <c r="B2710" t="str">
        <f>"00451232"</f>
        <v>00451232</v>
      </c>
      <c r="C2710" t="s">
        <v>10</v>
      </c>
    </row>
    <row r="2711" spans="1:3" x14ac:dyDescent="0.3">
      <c r="A2711">
        <v>2706</v>
      </c>
      <c r="B2711" t="str">
        <f>"00816853"</f>
        <v>00816853</v>
      </c>
      <c r="C2711" t="s">
        <v>5</v>
      </c>
    </row>
    <row r="2712" spans="1:3" x14ac:dyDescent="0.3">
      <c r="A2712">
        <v>2707</v>
      </c>
      <c r="B2712" t="str">
        <f>"00745114"</f>
        <v>00745114</v>
      </c>
      <c r="C2712" t="s">
        <v>5</v>
      </c>
    </row>
    <row r="2713" spans="1:3" x14ac:dyDescent="0.3">
      <c r="A2713">
        <v>2708</v>
      </c>
      <c r="B2713" t="str">
        <f>"00927104"</f>
        <v>00927104</v>
      </c>
      <c r="C2713" t="str">
        <f>"003"</f>
        <v>003</v>
      </c>
    </row>
    <row r="2714" spans="1:3" x14ac:dyDescent="0.3">
      <c r="A2714">
        <v>2709</v>
      </c>
      <c r="B2714" t="str">
        <f>"00461777"</f>
        <v>00461777</v>
      </c>
      <c r="C2714" t="s">
        <v>5</v>
      </c>
    </row>
    <row r="2715" spans="1:3" x14ac:dyDescent="0.3">
      <c r="A2715">
        <v>2710</v>
      </c>
      <c r="B2715" t="str">
        <f>"00852579"</f>
        <v>00852579</v>
      </c>
      <c r="C2715" t="str">
        <f>"003"</f>
        <v>003</v>
      </c>
    </row>
    <row r="2716" spans="1:3" x14ac:dyDescent="0.3">
      <c r="A2716">
        <v>2711</v>
      </c>
      <c r="B2716" t="str">
        <f>"00985595"</f>
        <v>00985595</v>
      </c>
      <c r="C2716" t="s">
        <v>5</v>
      </c>
    </row>
    <row r="2717" spans="1:3" x14ac:dyDescent="0.3">
      <c r="A2717">
        <v>2712</v>
      </c>
      <c r="B2717" t="str">
        <f>"00983462"</f>
        <v>00983462</v>
      </c>
      <c r="C2717" t="str">
        <f>"003"</f>
        <v>003</v>
      </c>
    </row>
    <row r="2718" spans="1:3" x14ac:dyDescent="0.3">
      <c r="A2718">
        <v>2713</v>
      </c>
      <c r="B2718" t="str">
        <f>"00440958"</f>
        <v>00440958</v>
      </c>
      <c r="C2718" t="s">
        <v>5</v>
      </c>
    </row>
    <row r="2719" spans="1:3" x14ac:dyDescent="0.3">
      <c r="A2719">
        <v>2714</v>
      </c>
      <c r="B2719" t="str">
        <f>"00761226"</f>
        <v>00761226</v>
      </c>
      <c r="C2719" t="s">
        <v>10</v>
      </c>
    </row>
    <row r="2720" spans="1:3" x14ac:dyDescent="0.3">
      <c r="A2720">
        <v>2715</v>
      </c>
      <c r="B2720" t="str">
        <f>"00500516"</f>
        <v>00500516</v>
      </c>
      <c r="C2720" t="str">
        <f>"003"</f>
        <v>003</v>
      </c>
    </row>
    <row r="2721" spans="1:3" x14ac:dyDescent="0.3">
      <c r="A2721">
        <v>2716</v>
      </c>
      <c r="B2721" t="str">
        <f>"00987057"</f>
        <v>00987057</v>
      </c>
      <c r="C2721" t="str">
        <f>"003"</f>
        <v>003</v>
      </c>
    </row>
    <row r="2722" spans="1:3" x14ac:dyDescent="0.3">
      <c r="A2722">
        <v>2717</v>
      </c>
      <c r="B2722" t="str">
        <f>"201406017525"</f>
        <v>201406017525</v>
      </c>
      <c r="C2722" t="s">
        <v>5</v>
      </c>
    </row>
    <row r="2723" spans="1:3" x14ac:dyDescent="0.3">
      <c r="A2723">
        <v>2718</v>
      </c>
      <c r="B2723" t="str">
        <f>"00986613"</f>
        <v>00986613</v>
      </c>
      <c r="C2723" t="s">
        <v>9</v>
      </c>
    </row>
    <row r="2724" spans="1:3" x14ac:dyDescent="0.3">
      <c r="A2724">
        <v>2719</v>
      </c>
      <c r="B2724" t="str">
        <f>"00155334"</f>
        <v>00155334</v>
      </c>
      <c r="C2724" t="str">
        <f>"003"</f>
        <v>003</v>
      </c>
    </row>
    <row r="2725" spans="1:3" x14ac:dyDescent="0.3">
      <c r="A2725">
        <v>2720</v>
      </c>
      <c r="B2725" t="str">
        <f>"00985454"</f>
        <v>00985454</v>
      </c>
      <c r="C2725" t="str">
        <f>"003"</f>
        <v>003</v>
      </c>
    </row>
    <row r="2726" spans="1:3" x14ac:dyDescent="0.3">
      <c r="A2726">
        <v>2721</v>
      </c>
      <c r="B2726" t="str">
        <f>"00986203"</f>
        <v>00986203</v>
      </c>
      <c r="C2726" t="s">
        <v>5</v>
      </c>
    </row>
    <row r="2727" spans="1:3" x14ac:dyDescent="0.3">
      <c r="A2727">
        <v>2722</v>
      </c>
      <c r="B2727" t="str">
        <f>"00651421"</f>
        <v>00651421</v>
      </c>
      <c r="C2727" t="s">
        <v>5</v>
      </c>
    </row>
    <row r="2728" spans="1:3" x14ac:dyDescent="0.3">
      <c r="A2728">
        <v>2723</v>
      </c>
      <c r="B2728" t="str">
        <f>"00714573"</f>
        <v>00714573</v>
      </c>
      <c r="C2728" t="str">
        <f>"003"</f>
        <v>003</v>
      </c>
    </row>
    <row r="2729" spans="1:3" x14ac:dyDescent="0.3">
      <c r="A2729">
        <v>2724</v>
      </c>
      <c r="B2729" t="str">
        <f>"00307888"</f>
        <v>00307888</v>
      </c>
      <c r="C2729" t="s">
        <v>11</v>
      </c>
    </row>
    <row r="2730" spans="1:3" x14ac:dyDescent="0.3">
      <c r="A2730">
        <v>2725</v>
      </c>
      <c r="B2730" t="str">
        <f>"00983715"</f>
        <v>00983715</v>
      </c>
      <c r="C2730" t="str">
        <f>"003"</f>
        <v>003</v>
      </c>
    </row>
    <row r="2731" spans="1:3" x14ac:dyDescent="0.3">
      <c r="A2731">
        <v>2726</v>
      </c>
      <c r="B2731" t="str">
        <f>"00985227"</f>
        <v>00985227</v>
      </c>
      <c r="C2731" t="str">
        <f>"003"</f>
        <v>003</v>
      </c>
    </row>
    <row r="2732" spans="1:3" x14ac:dyDescent="0.3">
      <c r="A2732">
        <v>2727</v>
      </c>
      <c r="B2732" t="str">
        <f>"00724090"</f>
        <v>00724090</v>
      </c>
      <c r="C2732" t="s">
        <v>5</v>
      </c>
    </row>
    <row r="2733" spans="1:3" x14ac:dyDescent="0.3">
      <c r="A2733">
        <v>2728</v>
      </c>
      <c r="B2733" t="str">
        <f>"00543737"</f>
        <v>00543737</v>
      </c>
      <c r="C2733" t="str">
        <f>"003"</f>
        <v>003</v>
      </c>
    </row>
    <row r="2734" spans="1:3" x14ac:dyDescent="0.3">
      <c r="A2734">
        <v>2729</v>
      </c>
      <c r="B2734" t="str">
        <f>"00983378"</f>
        <v>00983378</v>
      </c>
      <c r="C2734" t="str">
        <f>"003"</f>
        <v>003</v>
      </c>
    </row>
    <row r="2735" spans="1:3" x14ac:dyDescent="0.3">
      <c r="A2735">
        <v>2730</v>
      </c>
      <c r="B2735" t="str">
        <f>"00882420"</f>
        <v>00882420</v>
      </c>
      <c r="C2735" t="str">
        <f>"003"</f>
        <v>003</v>
      </c>
    </row>
    <row r="2736" spans="1:3" x14ac:dyDescent="0.3">
      <c r="A2736">
        <v>2731</v>
      </c>
      <c r="B2736" t="str">
        <f>"00342420"</f>
        <v>00342420</v>
      </c>
      <c r="C2736" t="str">
        <f>"003"</f>
        <v>003</v>
      </c>
    </row>
    <row r="2737" spans="1:3" x14ac:dyDescent="0.3">
      <c r="A2737">
        <v>2732</v>
      </c>
      <c r="B2737" t="str">
        <f>"00933839"</f>
        <v>00933839</v>
      </c>
      <c r="C2737" t="str">
        <f>"003"</f>
        <v>003</v>
      </c>
    </row>
    <row r="2738" spans="1:3" x14ac:dyDescent="0.3">
      <c r="A2738">
        <v>2733</v>
      </c>
      <c r="B2738" t="str">
        <f>"00851434"</f>
        <v>00851434</v>
      </c>
      <c r="C2738" t="s">
        <v>28</v>
      </c>
    </row>
    <row r="2739" spans="1:3" x14ac:dyDescent="0.3">
      <c r="A2739">
        <v>2734</v>
      </c>
      <c r="B2739" t="str">
        <f>"00850119"</f>
        <v>00850119</v>
      </c>
      <c r="C2739" t="s">
        <v>7</v>
      </c>
    </row>
    <row r="2740" spans="1:3" x14ac:dyDescent="0.3">
      <c r="A2740">
        <v>2735</v>
      </c>
      <c r="B2740" t="str">
        <f>"00983399"</f>
        <v>00983399</v>
      </c>
      <c r="C2740" t="s">
        <v>5</v>
      </c>
    </row>
    <row r="2741" spans="1:3" x14ac:dyDescent="0.3">
      <c r="A2741">
        <v>2736</v>
      </c>
      <c r="B2741" t="str">
        <f>"00986774"</f>
        <v>00986774</v>
      </c>
      <c r="C2741" t="str">
        <f>"003"</f>
        <v>003</v>
      </c>
    </row>
    <row r="2742" spans="1:3" x14ac:dyDescent="0.3">
      <c r="A2742">
        <v>2737</v>
      </c>
      <c r="B2742" t="str">
        <f>"00978764"</f>
        <v>00978764</v>
      </c>
      <c r="C2742" t="str">
        <f>"003"</f>
        <v>003</v>
      </c>
    </row>
    <row r="2743" spans="1:3" x14ac:dyDescent="0.3">
      <c r="A2743">
        <v>2738</v>
      </c>
      <c r="B2743" t="str">
        <f>"00830154"</f>
        <v>00830154</v>
      </c>
      <c r="C2743" t="str">
        <f>"003"</f>
        <v>003</v>
      </c>
    </row>
    <row r="2744" spans="1:3" x14ac:dyDescent="0.3">
      <c r="A2744">
        <v>2739</v>
      </c>
      <c r="B2744" t="str">
        <f>"00326014"</f>
        <v>00326014</v>
      </c>
      <c r="C2744" t="s">
        <v>11</v>
      </c>
    </row>
    <row r="2745" spans="1:3" x14ac:dyDescent="0.3">
      <c r="A2745">
        <v>2740</v>
      </c>
      <c r="B2745" t="str">
        <f>"00982350"</f>
        <v>00982350</v>
      </c>
      <c r="C2745" t="s">
        <v>5</v>
      </c>
    </row>
    <row r="2746" spans="1:3" x14ac:dyDescent="0.3">
      <c r="A2746">
        <v>2741</v>
      </c>
      <c r="B2746" t="str">
        <f>"00137010"</f>
        <v>00137010</v>
      </c>
      <c r="C2746" t="s">
        <v>5</v>
      </c>
    </row>
    <row r="2747" spans="1:3" x14ac:dyDescent="0.3">
      <c r="A2747">
        <v>2742</v>
      </c>
      <c r="B2747" t="str">
        <f>"00983418"</f>
        <v>00983418</v>
      </c>
      <c r="C2747" t="s">
        <v>11</v>
      </c>
    </row>
    <row r="2748" spans="1:3" x14ac:dyDescent="0.3">
      <c r="A2748">
        <v>2743</v>
      </c>
      <c r="B2748" t="str">
        <f>"00941308"</f>
        <v>00941308</v>
      </c>
      <c r="C2748" t="str">
        <f>"003"</f>
        <v>003</v>
      </c>
    </row>
    <row r="2749" spans="1:3" x14ac:dyDescent="0.3">
      <c r="A2749">
        <v>2744</v>
      </c>
      <c r="B2749" t="str">
        <f>"00970527"</f>
        <v>00970527</v>
      </c>
      <c r="C2749" t="s">
        <v>7</v>
      </c>
    </row>
    <row r="2750" spans="1:3" x14ac:dyDescent="0.3">
      <c r="A2750">
        <v>2745</v>
      </c>
      <c r="B2750" t="str">
        <f>"00890876"</f>
        <v>00890876</v>
      </c>
      <c r="C2750" t="s">
        <v>5</v>
      </c>
    </row>
    <row r="2751" spans="1:3" x14ac:dyDescent="0.3">
      <c r="A2751">
        <v>2746</v>
      </c>
      <c r="B2751" t="str">
        <f>"00986453"</f>
        <v>00986453</v>
      </c>
      <c r="C2751" t="s">
        <v>5</v>
      </c>
    </row>
    <row r="2752" spans="1:3" x14ac:dyDescent="0.3">
      <c r="A2752">
        <v>2747</v>
      </c>
      <c r="B2752" t="str">
        <f>"00751333"</f>
        <v>00751333</v>
      </c>
      <c r="C2752" t="s">
        <v>5</v>
      </c>
    </row>
    <row r="2753" spans="1:3" x14ac:dyDescent="0.3">
      <c r="A2753">
        <v>2748</v>
      </c>
      <c r="B2753" t="str">
        <f>"00388353"</f>
        <v>00388353</v>
      </c>
      <c r="C2753" t="str">
        <f>"003"</f>
        <v>003</v>
      </c>
    </row>
    <row r="2754" spans="1:3" x14ac:dyDescent="0.3">
      <c r="A2754">
        <v>2749</v>
      </c>
      <c r="B2754" t="str">
        <f>"00981173"</f>
        <v>00981173</v>
      </c>
      <c r="C2754" t="s">
        <v>7</v>
      </c>
    </row>
    <row r="2755" spans="1:3" x14ac:dyDescent="0.3">
      <c r="A2755">
        <v>2750</v>
      </c>
      <c r="B2755" t="str">
        <f>"00981720"</f>
        <v>00981720</v>
      </c>
      <c r="C2755" t="str">
        <f>"003"</f>
        <v>003</v>
      </c>
    </row>
    <row r="2756" spans="1:3" x14ac:dyDescent="0.3">
      <c r="A2756">
        <v>2751</v>
      </c>
      <c r="B2756" t="str">
        <f>"00770849"</f>
        <v>00770849</v>
      </c>
      <c r="C2756" t="s">
        <v>5</v>
      </c>
    </row>
    <row r="2757" spans="1:3" x14ac:dyDescent="0.3">
      <c r="A2757">
        <v>2752</v>
      </c>
      <c r="B2757" t="str">
        <f>"00442875"</f>
        <v>00442875</v>
      </c>
      <c r="C2757" t="str">
        <f>"003"</f>
        <v>003</v>
      </c>
    </row>
    <row r="2758" spans="1:3" x14ac:dyDescent="0.3">
      <c r="A2758">
        <v>2753</v>
      </c>
      <c r="B2758" t="str">
        <f>"00985710"</f>
        <v>00985710</v>
      </c>
      <c r="C2758" t="s">
        <v>7</v>
      </c>
    </row>
    <row r="2759" spans="1:3" x14ac:dyDescent="0.3">
      <c r="A2759">
        <v>2754</v>
      </c>
      <c r="B2759" t="str">
        <f>"00449575"</f>
        <v>00449575</v>
      </c>
      <c r="C2759" t="s">
        <v>5</v>
      </c>
    </row>
    <row r="2760" spans="1:3" x14ac:dyDescent="0.3">
      <c r="A2760">
        <v>2755</v>
      </c>
      <c r="B2760" t="str">
        <f>"00402136"</f>
        <v>00402136</v>
      </c>
      <c r="C2760" t="s">
        <v>5</v>
      </c>
    </row>
    <row r="2761" spans="1:3" x14ac:dyDescent="0.3">
      <c r="A2761">
        <v>2756</v>
      </c>
      <c r="B2761" t="str">
        <f>"00084863"</f>
        <v>00084863</v>
      </c>
      <c r="C2761" t="s">
        <v>7</v>
      </c>
    </row>
    <row r="2762" spans="1:3" x14ac:dyDescent="0.3">
      <c r="A2762">
        <v>2757</v>
      </c>
      <c r="B2762" t="str">
        <f>"00747266"</f>
        <v>00747266</v>
      </c>
      <c r="C2762" t="s">
        <v>5</v>
      </c>
    </row>
    <row r="2763" spans="1:3" x14ac:dyDescent="0.3">
      <c r="A2763">
        <v>2758</v>
      </c>
      <c r="B2763" t="str">
        <f>"00983470"</f>
        <v>00983470</v>
      </c>
      <c r="C2763" t="s">
        <v>5</v>
      </c>
    </row>
    <row r="2764" spans="1:3" x14ac:dyDescent="0.3">
      <c r="A2764">
        <v>2759</v>
      </c>
      <c r="B2764" t="str">
        <f>"00981748"</f>
        <v>00981748</v>
      </c>
      <c r="C2764" t="s">
        <v>5</v>
      </c>
    </row>
    <row r="2765" spans="1:3" x14ac:dyDescent="0.3">
      <c r="A2765">
        <v>2760</v>
      </c>
      <c r="B2765" t="str">
        <f>"00708639"</f>
        <v>00708639</v>
      </c>
      <c r="C2765" t="str">
        <f>"003"</f>
        <v>003</v>
      </c>
    </row>
    <row r="2766" spans="1:3" x14ac:dyDescent="0.3">
      <c r="A2766">
        <v>2761</v>
      </c>
      <c r="B2766" t="str">
        <f>"00871458"</f>
        <v>00871458</v>
      </c>
      <c r="C2766" t="s">
        <v>18</v>
      </c>
    </row>
    <row r="2767" spans="1:3" x14ac:dyDescent="0.3">
      <c r="A2767">
        <v>2762</v>
      </c>
      <c r="B2767" t="str">
        <f>"00986528"</f>
        <v>00986528</v>
      </c>
      <c r="C2767" t="s">
        <v>5</v>
      </c>
    </row>
    <row r="2768" spans="1:3" x14ac:dyDescent="0.3">
      <c r="A2768">
        <v>2763</v>
      </c>
      <c r="B2768" t="str">
        <f>"00975373"</f>
        <v>00975373</v>
      </c>
      <c r="C2768" t="s">
        <v>7</v>
      </c>
    </row>
    <row r="2769" spans="1:3" x14ac:dyDescent="0.3">
      <c r="A2769">
        <v>2764</v>
      </c>
      <c r="B2769" t="str">
        <f>"00978425"</f>
        <v>00978425</v>
      </c>
      <c r="C2769" t="s">
        <v>5</v>
      </c>
    </row>
    <row r="2770" spans="1:3" x14ac:dyDescent="0.3">
      <c r="A2770">
        <v>2765</v>
      </c>
      <c r="B2770" t="str">
        <f>"00817791"</f>
        <v>00817791</v>
      </c>
      <c r="C2770" t="s">
        <v>5</v>
      </c>
    </row>
    <row r="2771" spans="1:3" x14ac:dyDescent="0.3">
      <c r="A2771">
        <v>2766</v>
      </c>
      <c r="B2771" t="str">
        <f>"00981439"</f>
        <v>00981439</v>
      </c>
      <c r="C2771" t="s">
        <v>5</v>
      </c>
    </row>
    <row r="2772" spans="1:3" x14ac:dyDescent="0.3">
      <c r="A2772">
        <v>2767</v>
      </c>
      <c r="B2772" t="str">
        <f>"00813029"</f>
        <v>00813029</v>
      </c>
      <c r="C2772" t="str">
        <f>"003"</f>
        <v>003</v>
      </c>
    </row>
    <row r="2773" spans="1:3" x14ac:dyDescent="0.3">
      <c r="A2773">
        <v>2768</v>
      </c>
      <c r="B2773" t="str">
        <f>"00585046"</f>
        <v>00585046</v>
      </c>
      <c r="C2773" t="s">
        <v>5</v>
      </c>
    </row>
    <row r="2774" spans="1:3" x14ac:dyDescent="0.3">
      <c r="A2774">
        <v>2769</v>
      </c>
      <c r="B2774" t="str">
        <f>"00448391"</f>
        <v>00448391</v>
      </c>
      <c r="C2774" t="s">
        <v>5</v>
      </c>
    </row>
    <row r="2775" spans="1:3" x14ac:dyDescent="0.3">
      <c r="A2775">
        <v>2770</v>
      </c>
      <c r="B2775" t="str">
        <f>"00983910"</f>
        <v>00983910</v>
      </c>
      <c r="C2775" t="str">
        <f>"003"</f>
        <v>003</v>
      </c>
    </row>
    <row r="2776" spans="1:3" x14ac:dyDescent="0.3">
      <c r="A2776">
        <v>2771</v>
      </c>
      <c r="B2776" t="str">
        <f>"00979062"</f>
        <v>00979062</v>
      </c>
      <c r="C2776" t="s">
        <v>5</v>
      </c>
    </row>
    <row r="2777" spans="1:3" x14ac:dyDescent="0.3">
      <c r="A2777">
        <v>2772</v>
      </c>
      <c r="B2777" t="str">
        <f>"00270102"</f>
        <v>00270102</v>
      </c>
      <c r="C2777" t="s">
        <v>5</v>
      </c>
    </row>
    <row r="2778" spans="1:3" x14ac:dyDescent="0.3">
      <c r="A2778">
        <v>2773</v>
      </c>
      <c r="B2778" t="str">
        <f>"00983742"</f>
        <v>00983742</v>
      </c>
      <c r="C2778" t="s">
        <v>5</v>
      </c>
    </row>
    <row r="2779" spans="1:3" x14ac:dyDescent="0.3">
      <c r="A2779">
        <v>2774</v>
      </c>
      <c r="B2779" t="str">
        <f>"00330272"</f>
        <v>00330272</v>
      </c>
      <c r="C2779" t="s">
        <v>5</v>
      </c>
    </row>
    <row r="2780" spans="1:3" x14ac:dyDescent="0.3">
      <c r="A2780">
        <v>2775</v>
      </c>
      <c r="B2780" t="str">
        <f>"201511017825"</f>
        <v>201511017825</v>
      </c>
      <c r="C2780" t="s">
        <v>6</v>
      </c>
    </row>
    <row r="2781" spans="1:3" x14ac:dyDescent="0.3">
      <c r="A2781">
        <v>2776</v>
      </c>
      <c r="B2781" t="str">
        <f>"00979917"</f>
        <v>00979917</v>
      </c>
      <c r="C2781" t="s">
        <v>5</v>
      </c>
    </row>
    <row r="2782" spans="1:3" x14ac:dyDescent="0.3">
      <c r="A2782">
        <v>2777</v>
      </c>
      <c r="B2782" t="str">
        <f>"00636550"</f>
        <v>00636550</v>
      </c>
      <c r="C2782" t="s">
        <v>5</v>
      </c>
    </row>
    <row r="2783" spans="1:3" x14ac:dyDescent="0.3">
      <c r="A2783">
        <v>2778</v>
      </c>
      <c r="B2783" t="str">
        <f>"00336158"</f>
        <v>00336158</v>
      </c>
      <c r="C2783" t="s">
        <v>5</v>
      </c>
    </row>
    <row r="2784" spans="1:3" x14ac:dyDescent="0.3">
      <c r="A2784">
        <v>2779</v>
      </c>
      <c r="B2784" t="str">
        <f>"00986017"</f>
        <v>00986017</v>
      </c>
      <c r="C2784" t="s">
        <v>5</v>
      </c>
    </row>
    <row r="2785" spans="1:3" x14ac:dyDescent="0.3">
      <c r="A2785">
        <v>2780</v>
      </c>
      <c r="B2785" t="str">
        <f>"201511023692"</f>
        <v>201511023692</v>
      </c>
      <c r="C2785" t="str">
        <f>"003"</f>
        <v>003</v>
      </c>
    </row>
    <row r="2786" spans="1:3" x14ac:dyDescent="0.3">
      <c r="A2786">
        <v>2781</v>
      </c>
      <c r="B2786" t="str">
        <f>"201511030295"</f>
        <v>201511030295</v>
      </c>
      <c r="C2786" t="s">
        <v>5</v>
      </c>
    </row>
    <row r="2787" spans="1:3" x14ac:dyDescent="0.3">
      <c r="A2787">
        <v>2782</v>
      </c>
      <c r="B2787" t="str">
        <f>"00859688"</f>
        <v>00859688</v>
      </c>
      <c r="C2787" t="s">
        <v>5</v>
      </c>
    </row>
    <row r="2788" spans="1:3" x14ac:dyDescent="0.3">
      <c r="A2788">
        <v>2783</v>
      </c>
      <c r="B2788" t="str">
        <f>"00982230"</f>
        <v>00982230</v>
      </c>
      <c r="C2788" t="str">
        <f>"003"</f>
        <v>003</v>
      </c>
    </row>
    <row r="2789" spans="1:3" x14ac:dyDescent="0.3">
      <c r="A2789">
        <v>2784</v>
      </c>
      <c r="B2789" t="str">
        <f>"00771092"</f>
        <v>00771092</v>
      </c>
      <c r="C2789" t="str">
        <f>"003"</f>
        <v>003</v>
      </c>
    </row>
    <row r="2790" spans="1:3" x14ac:dyDescent="0.3">
      <c r="A2790">
        <v>2785</v>
      </c>
      <c r="B2790" t="str">
        <f>"00983821"</f>
        <v>00983821</v>
      </c>
      <c r="C2790" t="str">
        <f>"003"</f>
        <v>003</v>
      </c>
    </row>
    <row r="2791" spans="1:3" x14ac:dyDescent="0.3">
      <c r="A2791">
        <v>2786</v>
      </c>
      <c r="B2791" t="str">
        <f>"00984961"</f>
        <v>00984961</v>
      </c>
      <c r="C2791" t="str">
        <f>"003"</f>
        <v>003</v>
      </c>
    </row>
    <row r="2792" spans="1:3" x14ac:dyDescent="0.3">
      <c r="A2792">
        <v>2787</v>
      </c>
      <c r="B2792" t="str">
        <f>"00901032"</f>
        <v>00901032</v>
      </c>
      <c r="C2792" t="s">
        <v>5</v>
      </c>
    </row>
    <row r="2793" spans="1:3" x14ac:dyDescent="0.3">
      <c r="A2793">
        <v>2788</v>
      </c>
      <c r="B2793" t="str">
        <f>"00681808"</f>
        <v>00681808</v>
      </c>
      <c r="C2793" t="str">
        <f>"003"</f>
        <v>003</v>
      </c>
    </row>
    <row r="2794" spans="1:3" x14ac:dyDescent="0.3">
      <c r="A2794">
        <v>2789</v>
      </c>
      <c r="B2794" t="str">
        <f>"00897781"</f>
        <v>00897781</v>
      </c>
      <c r="C2794" t="s">
        <v>5</v>
      </c>
    </row>
    <row r="2795" spans="1:3" x14ac:dyDescent="0.3">
      <c r="A2795">
        <v>2790</v>
      </c>
      <c r="B2795" t="str">
        <f>"00983851"</f>
        <v>00983851</v>
      </c>
      <c r="C2795" t="str">
        <f>"001"</f>
        <v>001</v>
      </c>
    </row>
    <row r="2796" spans="1:3" x14ac:dyDescent="0.3">
      <c r="A2796">
        <v>2791</v>
      </c>
      <c r="B2796" t="str">
        <f>"00340332"</f>
        <v>00340332</v>
      </c>
      <c r="C2796" t="str">
        <f>"003"</f>
        <v>003</v>
      </c>
    </row>
    <row r="2797" spans="1:3" x14ac:dyDescent="0.3">
      <c r="A2797">
        <v>2792</v>
      </c>
      <c r="B2797" t="str">
        <f>"00983187"</f>
        <v>00983187</v>
      </c>
      <c r="C2797" t="s">
        <v>7</v>
      </c>
    </row>
    <row r="2798" spans="1:3" x14ac:dyDescent="0.3">
      <c r="A2798">
        <v>2793</v>
      </c>
      <c r="B2798" t="str">
        <f>"00122496"</f>
        <v>00122496</v>
      </c>
      <c r="C2798" t="s">
        <v>5</v>
      </c>
    </row>
    <row r="2799" spans="1:3" x14ac:dyDescent="0.3">
      <c r="A2799">
        <v>2794</v>
      </c>
      <c r="B2799" t="str">
        <f>"00919378"</f>
        <v>00919378</v>
      </c>
      <c r="C2799" t="str">
        <f>"003"</f>
        <v>003</v>
      </c>
    </row>
    <row r="2800" spans="1:3" x14ac:dyDescent="0.3">
      <c r="A2800">
        <v>2795</v>
      </c>
      <c r="B2800" t="str">
        <f>"00978991"</f>
        <v>00978991</v>
      </c>
      <c r="C2800" t="str">
        <f>"003"</f>
        <v>003</v>
      </c>
    </row>
    <row r="2801" spans="1:3" x14ac:dyDescent="0.3">
      <c r="A2801">
        <v>2796</v>
      </c>
      <c r="B2801" t="str">
        <f>"00201844"</f>
        <v>00201844</v>
      </c>
      <c r="C2801" t="str">
        <f>"003"</f>
        <v>003</v>
      </c>
    </row>
    <row r="2802" spans="1:3" x14ac:dyDescent="0.3">
      <c r="A2802">
        <v>2797</v>
      </c>
      <c r="B2802" t="str">
        <f>"00876127"</f>
        <v>00876127</v>
      </c>
      <c r="C2802" t="str">
        <f>"003"</f>
        <v>003</v>
      </c>
    </row>
    <row r="2803" spans="1:3" x14ac:dyDescent="0.3">
      <c r="A2803">
        <v>2798</v>
      </c>
      <c r="B2803" t="str">
        <f>"00889802"</f>
        <v>00889802</v>
      </c>
      <c r="C2803" t="s">
        <v>11</v>
      </c>
    </row>
    <row r="2804" spans="1:3" x14ac:dyDescent="0.3">
      <c r="A2804">
        <v>2799</v>
      </c>
      <c r="B2804" t="str">
        <f>"00785281"</f>
        <v>00785281</v>
      </c>
      <c r="C2804" t="s">
        <v>5</v>
      </c>
    </row>
    <row r="2805" spans="1:3" x14ac:dyDescent="0.3">
      <c r="A2805">
        <v>2800</v>
      </c>
      <c r="B2805" t="str">
        <f>"00703508"</f>
        <v>00703508</v>
      </c>
      <c r="C2805" t="s">
        <v>5</v>
      </c>
    </row>
    <row r="2806" spans="1:3" x14ac:dyDescent="0.3">
      <c r="A2806">
        <v>2801</v>
      </c>
      <c r="B2806" t="str">
        <f>"00984582"</f>
        <v>00984582</v>
      </c>
      <c r="C2806" t="s">
        <v>5</v>
      </c>
    </row>
    <row r="2807" spans="1:3" x14ac:dyDescent="0.3">
      <c r="A2807">
        <v>2802</v>
      </c>
      <c r="B2807" t="str">
        <f>"00465600"</f>
        <v>00465600</v>
      </c>
      <c r="C2807" t="s">
        <v>5</v>
      </c>
    </row>
    <row r="2808" spans="1:3" x14ac:dyDescent="0.3">
      <c r="A2808">
        <v>2803</v>
      </c>
      <c r="B2808" t="str">
        <f>"00982214"</f>
        <v>00982214</v>
      </c>
      <c r="C2808" t="str">
        <f>"001"</f>
        <v>001</v>
      </c>
    </row>
    <row r="2809" spans="1:3" x14ac:dyDescent="0.3">
      <c r="A2809">
        <v>2804</v>
      </c>
      <c r="B2809" t="str">
        <f>"00983504"</f>
        <v>00983504</v>
      </c>
      <c r="C2809" t="str">
        <f>"003"</f>
        <v>003</v>
      </c>
    </row>
    <row r="2810" spans="1:3" x14ac:dyDescent="0.3">
      <c r="A2810">
        <v>2805</v>
      </c>
      <c r="B2810" t="str">
        <f>"00982801"</f>
        <v>00982801</v>
      </c>
      <c r="C2810" t="str">
        <f>"003"</f>
        <v>003</v>
      </c>
    </row>
    <row r="2811" spans="1:3" x14ac:dyDescent="0.3">
      <c r="A2811">
        <v>2806</v>
      </c>
      <c r="B2811" t="str">
        <f>"00985610"</f>
        <v>00985610</v>
      </c>
      <c r="C2811" t="s">
        <v>5</v>
      </c>
    </row>
    <row r="2812" spans="1:3" x14ac:dyDescent="0.3">
      <c r="A2812">
        <v>2807</v>
      </c>
      <c r="B2812" t="str">
        <f>"00982193"</f>
        <v>00982193</v>
      </c>
      <c r="C2812" t="s">
        <v>5</v>
      </c>
    </row>
    <row r="2813" spans="1:3" x14ac:dyDescent="0.3">
      <c r="A2813">
        <v>2808</v>
      </c>
      <c r="B2813" t="str">
        <f>"00986159"</f>
        <v>00986159</v>
      </c>
      <c r="C2813" t="s">
        <v>17</v>
      </c>
    </row>
    <row r="2814" spans="1:3" x14ac:dyDescent="0.3">
      <c r="A2814">
        <v>2809</v>
      </c>
      <c r="B2814" t="str">
        <f>"00720266"</f>
        <v>00720266</v>
      </c>
      <c r="C2814" t="s">
        <v>5</v>
      </c>
    </row>
    <row r="2815" spans="1:3" x14ac:dyDescent="0.3">
      <c r="A2815">
        <v>2810</v>
      </c>
      <c r="B2815" t="str">
        <f>"201511033967"</f>
        <v>201511033967</v>
      </c>
      <c r="C2815" t="s">
        <v>6</v>
      </c>
    </row>
    <row r="2816" spans="1:3" x14ac:dyDescent="0.3">
      <c r="A2816">
        <v>2811</v>
      </c>
      <c r="B2816" t="str">
        <f>"00986935"</f>
        <v>00986935</v>
      </c>
      <c r="C2816" t="s">
        <v>5</v>
      </c>
    </row>
    <row r="2817" spans="1:3" x14ac:dyDescent="0.3">
      <c r="A2817">
        <v>2812</v>
      </c>
      <c r="B2817" t="str">
        <f>"00794401"</f>
        <v>00794401</v>
      </c>
      <c r="C2817" t="s">
        <v>5</v>
      </c>
    </row>
    <row r="2818" spans="1:3" x14ac:dyDescent="0.3">
      <c r="A2818">
        <v>2813</v>
      </c>
      <c r="B2818" t="str">
        <f>"00979895"</f>
        <v>00979895</v>
      </c>
      <c r="C2818" t="s">
        <v>5</v>
      </c>
    </row>
    <row r="2819" spans="1:3" x14ac:dyDescent="0.3">
      <c r="A2819">
        <v>2814</v>
      </c>
      <c r="B2819" t="str">
        <f>"201604003319"</f>
        <v>201604003319</v>
      </c>
      <c r="C2819" t="s">
        <v>5</v>
      </c>
    </row>
    <row r="2820" spans="1:3" x14ac:dyDescent="0.3">
      <c r="A2820">
        <v>2815</v>
      </c>
      <c r="B2820" t="str">
        <f>"00977132"</f>
        <v>00977132</v>
      </c>
      <c r="C2820" t="s">
        <v>5</v>
      </c>
    </row>
    <row r="2821" spans="1:3" x14ac:dyDescent="0.3">
      <c r="A2821">
        <v>2816</v>
      </c>
      <c r="B2821" t="str">
        <f>"00475050"</f>
        <v>00475050</v>
      </c>
      <c r="C2821" t="str">
        <f>"003"</f>
        <v>003</v>
      </c>
    </row>
    <row r="2822" spans="1:3" x14ac:dyDescent="0.3">
      <c r="A2822">
        <v>2817</v>
      </c>
      <c r="B2822" t="str">
        <f>"00979849"</f>
        <v>00979849</v>
      </c>
      <c r="C2822" t="s">
        <v>10</v>
      </c>
    </row>
    <row r="2823" spans="1:3" x14ac:dyDescent="0.3">
      <c r="A2823">
        <v>2818</v>
      </c>
      <c r="B2823" t="str">
        <f>"00141678"</f>
        <v>00141678</v>
      </c>
      <c r="C2823" t="str">
        <f>"003"</f>
        <v>003</v>
      </c>
    </row>
    <row r="2824" spans="1:3" x14ac:dyDescent="0.3">
      <c r="A2824">
        <v>2819</v>
      </c>
      <c r="B2824" t="str">
        <f>"00205263"</f>
        <v>00205263</v>
      </c>
      <c r="C2824" t="str">
        <f>"003"</f>
        <v>003</v>
      </c>
    </row>
    <row r="2825" spans="1:3" x14ac:dyDescent="0.3">
      <c r="A2825">
        <v>2820</v>
      </c>
      <c r="B2825" t="str">
        <f>"00978678"</f>
        <v>00978678</v>
      </c>
      <c r="C2825" t="s">
        <v>5</v>
      </c>
    </row>
    <row r="2826" spans="1:3" x14ac:dyDescent="0.3">
      <c r="A2826">
        <v>2821</v>
      </c>
      <c r="B2826" t="str">
        <f>"00772119"</f>
        <v>00772119</v>
      </c>
      <c r="C2826" t="s">
        <v>7</v>
      </c>
    </row>
    <row r="2827" spans="1:3" x14ac:dyDescent="0.3">
      <c r="A2827">
        <v>2822</v>
      </c>
      <c r="B2827" t="str">
        <f>"00815126"</f>
        <v>00815126</v>
      </c>
      <c r="C2827" t="str">
        <f>"003"</f>
        <v>003</v>
      </c>
    </row>
    <row r="2828" spans="1:3" x14ac:dyDescent="0.3">
      <c r="A2828">
        <v>2823</v>
      </c>
      <c r="B2828" t="str">
        <f>"00979734"</f>
        <v>00979734</v>
      </c>
      <c r="C2828" t="s">
        <v>10</v>
      </c>
    </row>
    <row r="2829" spans="1:3" x14ac:dyDescent="0.3">
      <c r="A2829">
        <v>2824</v>
      </c>
      <c r="B2829" t="str">
        <f>"00106993"</f>
        <v>00106993</v>
      </c>
      <c r="C2829" t="s">
        <v>7</v>
      </c>
    </row>
    <row r="2830" spans="1:3" x14ac:dyDescent="0.3">
      <c r="A2830">
        <v>2825</v>
      </c>
      <c r="B2830" t="str">
        <f>"00120627"</f>
        <v>00120627</v>
      </c>
      <c r="C2830" t="str">
        <f>"003"</f>
        <v>003</v>
      </c>
    </row>
    <row r="2831" spans="1:3" x14ac:dyDescent="0.3">
      <c r="A2831">
        <v>2826</v>
      </c>
      <c r="B2831" t="str">
        <f>"201604004436"</f>
        <v>201604004436</v>
      </c>
      <c r="C2831" t="s">
        <v>5</v>
      </c>
    </row>
    <row r="2832" spans="1:3" x14ac:dyDescent="0.3">
      <c r="A2832">
        <v>2827</v>
      </c>
      <c r="B2832" t="str">
        <f>"00985134"</f>
        <v>00985134</v>
      </c>
      <c r="C2832" t="str">
        <f>"003"</f>
        <v>003</v>
      </c>
    </row>
    <row r="2833" spans="1:3" x14ac:dyDescent="0.3">
      <c r="A2833">
        <v>2828</v>
      </c>
      <c r="B2833" t="str">
        <f>"00818551"</f>
        <v>00818551</v>
      </c>
      <c r="C2833" t="str">
        <f>"003"</f>
        <v>003</v>
      </c>
    </row>
    <row r="2834" spans="1:3" x14ac:dyDescent="0.3">
      <c r="A2834">
        <v>2829</v>
      </c>
      <c r="B2834" t="str">
        <f>"00979245"</f>
        <v>00979245</v>
      </c>
      <c r="C2834" t="str">
        <f>"003"</f>
        <v>003</v>
      </c>
    </row>
    <row r="2835" spans="1:3" x14ac:dyDescent="0.3">
      <c r="A2835">
        <v>2830</v>
      </c>
      <c r="B2835" t="str">
        <f>"00062903"</f>
        <v>00062903</v>
      </c>
      <c r="C2835" t="str">
        <f>"004"</f>
        <v>004</v>
      </c>
    </row>
    <row r="2836" spans="1:3" x14ac:dyDescent="0.3">
      <c r="A2836">
        <v>2831</v>
      </c>
      <c r="B2836" t="str">
        <f>"201410003757"</f>
        <v>201410003757</v>
      </c>
      <c r="C2836" t="s">
        <v>18</v>
      </c>
    </row>
    <row r="2837" spans="1:3" x14ac:dyDescent="0.3">
      <c r="A2837">
        <v>2832</v>
      </c>
      <c r="B2837" t="str">
        <f>"00873895"</f>
        <v>00873895</v>
      </c>
      <c r="C2837" t="s">
        <v>11</v>
      </c>
    </row>
    <row r="2838" spans="1:3" x14ac:dyDescent="0.3">
      <c r="A2838">
        <v>2833</v>
      </c>
      <c r="B2838" t="str">
        <f>"00983425"</f>
        <v>00983425</v>
      </c>
      <c r="C2838" t="str">
        <f>"001"</f>
        <v>001</v>
      </c>
    </row>
    <row r="2839" spans="1:3" x14ac:dyDescent="0.3">
      <c r="A2839">
        <v>2834</v>
      </c>
      <c r="B2839" t="str">
        <f>"00986792"</f>
        <v>00986792</v>
      </c>
      <c r="C2839" t="s">
        <v>10</v>
      </c>
    </row>
    <row r="2840" spans="1:3" x14ac:dyDescent="0.3">
      <c r="A2840">
        <v>2835</v>
      </c>
      <c r="B2840" t="str">
        <f>"00775565"</f>
        <v>00775565</v>
      </c>
      <c r="C2840" t="s">
        <v>5</v>
      </c>
    </row>
    <row r="2841" spans="1:3" x14ac:dyDescent="0.3">
      <c r="A2841">
        <v>2836</v>
      </c>
      <c r="B2841" t="str">
        <f>"00987062"</f>
        <v>00987062</v>
      </c>
      <c r="C2841" t="s">
        <v>6</v>
      </c>
    </row>
    <row r="2842" spans="1:3" x14ac:dyDescent="0.3">
      <c r="A2842">
        <v>2837</v>
      </c>
      <c r="B2842" t="str">
        <f>"00746602"</f>
        <v>00746602</v>
      </c>
      <c r="C2842" t="s">
        <v>5</v>
      </c>
    </row>
    <row r="2843" spans="1:3" x14ac:dyDescent="0.3">
      <c r="A2843">
        <v>2838</v>
      </c>
      <c r="B2843" t="str">
        <f>"00294142"</f>
        <v>00294142</v>
      </c>
      <c r="C2843" t="s">
        <v>8</v>
      </c>
    </row>
    <row r="2844" spans="1:3" x14ac:dyDescent="0.3">
      <c r="A2844">
        <v>2839</v>
      </c>
      <c r="B2844" t="str">
        <f>"00983014"</f>
        <v>00983014</v>
      </c>
      <c r="C2844" t="s">
        <v>13</v>
      </c>
    </row>
    <row r="2845" spans="1:3" x14ac:dyDescent="0.3">
      <c r="A2845">
        <v>2840</v>
      </c>
      <c r="B2845" t="str">
        <f>"00975367"</f>
        <v>00975367</v>
      </c>
      <c r="C2845" t="str">
        <f>"003"</f>
        <v>003</v>
      </c>
    </row>
    <row r="2846" spans="1:3" x14ac:dyDescent="0.3">
      <c r="A2846">
        <v>2841</v>
      </c>
      <c r="B2846" t="str">
        <f>"00981600"</f>
        <v>00981600</v>
      </c>
      <c r="C2846" t="str">
        <f>"003"</f>
        <v>003</v>
      </c>
    </row>
    <row r="2847" spans="1:3" x14ac:dyDescent="0.3">
      <c r="A2847">
        <v>2842</v>
      </c>
      <c r="B2847" t="str">
        <f>"00983891"</f>
        <v>00983891</v>
      </c>
      <c r="C2847" t="str">
        <f>"003"</f>
        <v>003</v>
      </c>
    </row>
    <row r="2848" spans="1:3" x14ac:dyDescent="0.3">
      <c r="A2848">
        <v>2843</v>
      </c>
      <c r="B2848" t="str">
        <f>"00983392"</f>
        <v>00983392</v>
      </c>
      <c r="C2848" t="s">
        <v>6</v>
      </c>
    </row>
    <row r="2849" spans="1:3" x14ac:dyDescent="0.3">
      <c r="A2849">
        <v>2844</v>
      </c>
      <c r="B2849" t="str">
        <f>"00981214"</f>
        <v>00981214</v>
      </c>
      <c r="C2849" t="s">
        <v>5</v>
      </c>
    </row>
    <row r="2850" spans="1:3" x14ac:dyDescent="0.3">
      <c r="A2850">
        <v>2845</v>
      </c>
      <c r="B2850" t="str">
        <f>"00470824"</f>
        <v>00470824</v>
      </c>
      <c r="C2850" t="s">
        <v>5</v>
      </c>
    </row>
    <row r="2851" spans="1:3" x14ac:dyDescent="0.3">
      <c r="A2851">
        <v>2846</v>
      </c>
      <c r="B2851" t="str">
        <f>"00980370"</f>
        <v>00980370</v>
      </c>
      <c r="C2851" t="str">
        <f>"003"</f>
        <v>003</v>
      </c>
    </row>
    <row r="2852" spans="1:3" x14ac:dyDescent="0.3">
      <c r="A2852">
        <v>2847</v>
      </c>
      <c r="B2852" t="str">
        <f>"00817029"</f>
        <v>00817029</v>
      </c>
      <c r="C2852" t="s">
        <v>5</v>
      </c>
    </row>
    <row r="2853" spans="1:3" x14ac:dyDescent="0.3">
      <c r="A2853">
        <v>2848</v>
      </c>
      <c r="B2853" t="str">
        <f>"00982333"</f>
        <v>00982333</v>
      </c>
      <c r="C2853" t="s">
        <v>10</v>
      </c>
    </row>
    <row r="2854" spans="1:3" x14ac:dyDescent="0.3">
      <c r="A2854">
        <v>2849</v>
      </c>
      <c r="B2854" t="str">
        <f>"00982706"</f>
        <v>00982706</v>
      </c>
      <c r="C2854" t="s">
        <v>5</v>
      </c>
    </row>
    <row r="2855" spans="1:3" x14ac:dyDescent="0.3">
      <c r="A2855">
        <v>2850</v>
      </c>
      <c r="B2855" t="str">
        <f>"201502003067"</f>
        <v>201502003067</v>
      </c>
      <c r="C2855" t="s">
        <v>7</v>
      </c>
    </row>
    <row r="2856" spans="1:3" x14ac:dyDescent="0.3">
      <c r="A2856">
        <v>2851</v>
      </c>
      <c r="B2856" t="str">
        <f>"00984092"</f>
        <v>00984092</v>
      </c>
      <c r="C2856" t="s">
        <v>5</v>
      </c>
    </row>
    <row r="2857" spans="1:3" x14ac:dyDescent="0.3">
      <c r="A2857">
        <v>2852</v>
      </c>
      <c r="B2857" t="str">
        <f>"00983540"</f>
        <v>00983540</v>
      </c>
      <c r="C2857" t="s">
        <v>5</v>
      </c>
    </row>
    <row r="2858" spans="1:3" x14ac:dyDescent="0.3">
      <c r="A2858">
        <v>2853</v>
      </c>
      <c r="B2858" t="str">
        <f>"00983876"</f>
        <v>00983876</v>
      </c>
      <c r="C2858" t="str">
        <f>"003"</f>
        <v>003</v>
      </c>
    </row>
    <row r="2859" spans="1:3" x14ac:dyDescent="0.3">
      <c r="A2859">
        <v>2854</v>
      </c>
      <c r="B2859" t="str">
        <f>"00982138"</f>
        <v>00982138</v>
      </c>
      <c r="C2859" t="s">
        <v>5</v>
      </c>
    </row>
    <row r="2860" spans="1:3" x14ac:dyDescent="0.3">
      <c r="A2860">
        <v>2855</v>
      </c>
      <c r="B2860" t="str">
        <f>"00927061"</f>
        <v>00927061</v>
      </c>
      <c r="C2860" t="s">
        <v>11</v>
      </c>
    </row>
    <row r="2861" spans="1:3" x14ac:dyDescent="0.3">
      <c r="A2861">
        <v>2856</v>
      </c>
      <c r="B2861" t="str">
        <f>"00595798"</f>
        <v>00595798</v>
      </c>
      <c r="C2861" t="s">
        <v>6</v>
      </c>
    </row>
    <row r="2862" spans="1:3" x14ac:dyDescent="0.3">
      <c r="A2862">
        <v>2857</v>
      </c>
      <c r="B2862" t="str">
        <f>"201402006115"</f>
        <v>201402006115</v>
      </c>
      <c r="C2862" t="s">
        <v>5</v>
      </c>
    </row>
    <row r="2863" spans="1:3" x14ac:dyDescent="0.3">
      <c r="A2863">
        <v>2858</v>
      </c>
      <c r="B2863" t="str">
        <f>"201512000771"</f>
        <v>201512000771</v>
      </c>
      <c r="C2863" t="s">
        <v>9</v>
      </c>
    </row>
    <row r="2864" spans="1:3" x14ac:dyDescent="0.3">
      <c r="A2864">
        <v>2859</v>
      </c>
      <c r="B2864" t="str">
        <f>"00985513"</f>
        <v>00985513</v>
      </c>
      <c r="C2864" t="str">
        <f>"003"</f>
        <v>003</v>
      </c>
    </row>
    <row r="2865" spans="1:3" x14ac:dyDescent="0.3">
      <c r="A2865">
        <v>2860</v>
      </c>
      <c r="B2865" t="str">
        <f>"00209094"</f>
        <v>00209094</v>
      </c>
      <c r="C2865" t="str">
        <f>"003"</f>
        <v>003</v>
      </c>
    </row>
    <row r="2866" spans="1:3" x14ac:dyDescent="0.3">
      <c r="A2866">
        <v>2861</v>
      </c>
      <c r="B2866" t="str">
        <f>"00943441"</f>
        <v>00943441</v>
      </c>
      <c r="C2866" t="str">
        <f>"003"</f>
        <v>003</v>
      </c>
    </row>
    <row r="2867" spans="1:3" x14ac:dyDescent="0.3">
      <c r="A2867">
        <v>2862</v>
      </c>
      <c r="B2867" t="str">
        <f>"00982985"</f>
        <v>00982985</v>
      </c>
      <c r="C2867" t="s">
        <v>5</v>
      </c>
    </row>
    <row r="2868" spans="1:3" x14ac:dyDescent="0.3">
      <c r="A2868">
        <v>2863</v>
      </c>
      <c r="B2868" t="str">
        <f>"00394092"</f>
        <v>00394092</v>
      </c>
      <c r="C2868" t="s">
        <v>7</v>
      </c>
    </row>
    <row r="2869" spans="1:3" x14ac:dyDescent="0.3">
      <c r="A2869">
        <v>2864</v>
      </c>
      <c r="B2869" t="str">
        <f>"00802837"</f>
        <v>00802837</v>
      </c>
      <c r="C2869" t="str">
        <f>"003"</f>
        <v>003</v>
      </c>
    </row>
    <row r="2870" spans="1:3" x14ac:dyDescent="0.3">
      <c r="A2870">
        <v>2865</v>
      </c>
      <c r="B2870" t="str">
        <f>"00985424"</f>
        <v>00985424</v>
      </c>
      <c r="C2870" t="s">
        <v>5</v>
      </c>
    </row>
    <row r="2871" spans="1:3" x14ac:dyDescent="0.3">
      <c r="A2871">
        <v>2866</v>
      </c>
      <c r="B2871" t="str">
        <f>"00981571"</f>
        <v>00981571</v>
      </c>
      <c r="C2871" t="str">
        <f>"003"</f>
        <v>003</v>
      </c>
    </row>
    <row r="2872" spans="1:3" x14ac:dyDescent="0.3">
      <c r="A2872">
        <v>2867</v>
      </c>
      <c r="B2872" t="str">
        <f>"201511013568"</f>
        <v>201511013568</v>
      </c>
      <c r="C2872" t="s">
        <v>7</v>
      </c>
    </row>
    <row r="2873" spans="1:3" x14ac:dyDescent="0.3">
      <c r="A2873">
        <v>2868</v>
      </c>
      <c r="B2873" t="str">
        <f>"00844111"</f>
        <v>00844111</v>
      </c>
      <c r="C2873" t="s">
        <v>5</v>
      </c>
    </row>
    <row r="2874" spans="1:3" x14ac:dyDescent="0.3">
      <c r="A2874">
        <v>2869</v>
      </c>
      <c r="B2874" t="str">
        <f>"00973407"</f>
        <v>00973407</v>
      </c>
      <c r="C2874" t="str">
        <f>"003"</f>
        <v>003</v>
      </c>
    </row>
    <row r="2875" spans="1:3" x14ac:dyDescent="0.3">
      <c r="A2875">
        <v>2870</v>
      </c>
      <c r="B2875" t="str">
        <f>"00983842"</f>
        <v>00983842</v>
      </c>
      <c r="C2875" t="s">
        <v>5</v>
      </c>
    </row>
    <row r="2876" spans="1:3" x14ac:dyDescent="0.3">
      <c r="A2876">
        <v>2871</v>
      </c>
      <c r="B2876" t="str">
        <f>"00935299"</f>
        <v>00935299</v>
      </c>
      <c r="C2876" t="str">
        <f>"003"</f>
        <v>003</v>
      </c>
    </row>
    <row r="2877" spans="1:3" x14ac:dyDescent="0.3">
      <c r="A2877">
        <v>2872</v>
      </c>
      <c r="B2877" t="str">
        <f>"00279758"</f>
        <v>00279758</v>
      </c>
      <c r="C2877" t="s">
        <v>5</v>
      </c>
    </row>
    <row r="2878" spans="1:3" x14ac:dyDescent="0.3">
      <c r="A2878">
        <v>2873</v>
      </c>
      <c r="B2878" t="str">
        <f>"00185511"</f>
        <v>00185511</v>
      </c>
      <c r="C2878" t="s">
        <v>6</v>
      </c>
    </row>
    <row r="2879" spans="1:3" x14ac:dyDescent="0.3">
      <c r="A2879">
        <v>2874</v>
      </c>
      <c r="B2879" t="str">
        <f>"00986692"</f>
        <v>00986692</v>
      </c>
      <c r="C2879" t="str">
        <f>"001"</f>
        <v>001</v>
      </c>
    </row>
    <row r="2880" spans="1:3" x14ac:dyDescent="0.3">
      <c r="A2880">
        <v>2875</v>
      </c>
      <c r="B2880" t="str">
        <f>"00218651"</f>
        <v>00218651</v>
      </c>
      <c r="C2880" t="s">
        <v>6</v>
      </c>
    </row>
    <row r="2881" spans="1:3" x14ac:dyDescent="0.3">
      <c r="A2881">
        <v>2876</v>
      </c>
      <c r="B2881" t="str">
        <f>"201511008610"</f>
        <v>201511008610</v>
      </c>
      <c r="C2881" t="str">
        <f>"003"</f>
        <v>003</v>
      </c>
    </row>
    <row r="2882" spans="1:3" x14ac:dyDescent="0.3">
      <c r="A2882">
        <v>2877</v>
      </c>
      <c r="B2882" t="str">
        <f>"00980070"</f>
        <v>00980070</v>
      </c>
      <c r="C2882" t="s">
        <v>5</v>
      </c>
    </row>
    <row r="2883" spans="1:3" x14ac:dyDescent="0.3">
      <c r="A2883">
        <v>2878</v>
      </c>
      <c r="B2883" t="str">
        <f>"00873339"</f>
        <v>00873339</v>
      </c>
      <c r="C2883" t="s">
        <v>5</v>
      </c>
    </row>
    <row r="2884" spans="1:3" x14ac:dyDescent="0.3">
      <c r="A2884">
        <v>2879</v>
      </c>
      <c r="B2884" t="str">
        <f>"00984148"</f>
        <v>00984148</v>
      </c>
      <c r="C2884" t="str">
        <f>"001"</f>
        <v>001</v>
      </c>
    </row>
    <row r="2885" spans="1:3" x14ac:dyDescent="0.3">
      <c r="A2885">
        <v>2880</v>
      </c>
      <c r="B2885" t="str">
        <f>"00606194"</f>
        <v>00606194</v>
      </c>
      <c r="C2885" t="str">
        <f>"003"</f>
        <v>003</v>
      </c>
    </row>
    <row r="2886" spans="1:3" x14ac:dyDescent="0.3">
      <c r="A2886">
        <v>2881</v>
      </c>
      <c r="B2886" t="str">
        <f>"00979158"</f>
        <v>00979158</v>
      </c>
      <c r="C2886" t="str">
        <f>"003"</f>
        <v>003</v>
      </c>
    </row>
    <row r="2887" spans="1:3" x14ac:dyDescent="0.3">
      <c r="A2887">
        <v>2882</v>
      </c>
      <c r="B2887" t="str">
        <f>"00933028"</f>
        <v>00933028</v>
      </c>
      <c r="C2887" t="s">
        <v>5</v>
      </c>
    </row>
    <row r="2888" spans="1:3" x14ac:dyDescent="0.3">
      <c r="A2888">
        <v>2883</v>
      </c>
      <c r="B2888" t="str">
        <f>"00750648"</f>
        <v>00750648</v>
      </c>
      <c r="C2888" t="str">
        <f>"003"</f>
        <v>003</v>
      </c>
    </row>
    <row r="2889" spans="1:3" x14ac:dyDescent="0.3">
      <c r="A2889">
        <v>2884</v>
      </c>
      <c r="B2889" t="str">
        <f>"00982357"</f>
        <v>00982357</v>
      </c>
      <c r="C2889" t="s">
        <v>5</v>
      </c>
    </row>
    <row r="2890" spans="1:3" x14ac:dyDescent="0.3">
      <c r="A2890">
        <v>2885</v>
      </c>
      <c r="B2890" t="str">
        <f>"00767015"</f>
        <v>00767015</v>
      </c>
      <c r="C2890" t="s">
        <v>6</v>
      </c>
    </row>
    <row r="2891" spans="1:3" x14ac:dyDescent="0.3">
      <c r="A2891">
        <v>2886</v>
      </c>
      <c r="B2891" t="str">
        <f>"00983414"</f>
        <v>00983414</v>
      </c>
      <c r="C2891" t="s">
        <v>5</v>
      </c>
    </row>
    <row r="2892" spans="1:3" x14ac:dyDescent="0.3">
      <c r="A2892">
        <v>2887</v>
      </c>
      <c r="B2892" t="str">
        <f>"00986020"</f>
        <v>00986020</v>
      </c>
      <c r="C2892" t="str">
        <f>"003"</f>
        <v>003</v>
      </c>
    </row>
    <row r="2893" spans="1:3" x14ac:dyDescent="0.3">
      <c r="A2893">
        <v>2888</v>
      </c>
      <c r="B2893" t="str">
        <f>"00930135"</f>
        <v>00930135</v>
      </c>
      <c r="C2893" t="str">
        <f>"003"</f>
        <v>003</v>
      </c>
    </row>
    <row r="2894" spans="1:3" x14ac:dyDescent="0.3">
      <c r="A2894">
        <v>2889</v>
      </c>
      <c r="B2894" t="str">
        <f>"00162135"</f>
        <v>00162135</v>
      </c>
      <c r="C2894" t="s">
        <v>5</v>
      </c>
    </row>
    <row r="2895" spans="1:3" x14ac:dyDescent="0.3">
      <c r="A2895">
        <v>2890</v>
      </c>
      <c r="B2895" t="str">
        <f>"00973553"</f>
        <v>00973553</v>
      </c>
      <c r="C2895" t="str">
        <f>"003"</f>
        <v>003</v>
      </c>
    </row>
    <row r="2896" spans="1:3" x14ac:dyDescent="0.3">
      <c r="A2896">
        <v>2891</v>
      </c>
      <c r="B2896" t="str">
        <f>"00808641"</f>
        <v>00808641</v>
      </c>
      <c r="C2896" t="s">
        <v>5</v>
      </c>
    </row>
    <row r="2897" spans="1:3" x14ac:dyDescent="0.3">
      <c r="A2897">
        <v>2892</v>
      </c>
      <c r="B2897" t="str">
        <f>"00976494"</f>
        <v>00976494</v>
      </c>
      <c r="C2897" t="str">
        <f>"003"</f>
        <v>003</v>
      </c>
    </row>
    <row r="2898" spans="1:3" x14ac:dyDescent="0.3">
      <c r="A2898">
        <v>2893</v>
      </c>
      <c r="B2898" t="str">
        <f>"00623517"</f>
        <v>00623517</v>
      </c>
      <c r="C2898" t="s">
        <v>5</v>
      </c>
    </row>
    <row r="2899" spans="1:3" x14ac:dyDescent="0.3">
      <c r="A2899">
        <v>2894</v>
      </c>
      <c r="B2899" t="str">
        <f>"00979643"</f>
        <v>00979643</v>
      </c>
      <c r="C2899" t="s">
        <v>7</v>
      </c>
    </row>
    <row r="2900" spans="1:3" x14ac:dyDescent="0.3">
      <c r="A2900">
        <v>2895</v>
      </c>
      <c r="B2900" t="str">
        <f>"00816966"</f>
        <v>00816966</v>
      </c>
      <c r="C2900" t="str">
        <f>"003"</f>
        <v>003</v>
      </c>
    </row>
    <row r="2901" spans="1:3" x14ac:dyDescent="0.3">
      <c r="A2901">
        <v>2896</v>
      </c>
      <c r="B2901" t="str">
        <f>"00985121"</f>
        <v>00985121</v>
      </c>
      <c r="C2901" t="s">
        <v>5</v>
      </c>
    </row>
    <row r="2902" spans="1:3" x14ac:dyDescent="0.3">
      <c r="A2902">
        <v>2897</v>
      </c>
      <c r="B2902" t="str">
        <f>"00986064"</f>
        <v>00986064</v>
      </c>
      <c r="C2902" t="s">
        <v>5</v>
      </c>
    </row>
    <row r="2903" spans="1:3" x14ac:dyDescent="0.3">
      <c r="A2903">
        <v>2898</v>
      </c>
      <c r="B2903" t="str">
        <f>"00986781"</f>
        <v>00986781</v>
      </c>
      <c r="C2903" t="str">
        <f>"003"</f>
        <v>003</v>
      </c>
    </row>
    <row r="2904" spans="1:3" x14ac:dyDescent="0.3">
      <c r="A2904">
        <v>2899</v>
      </c>
      <c r="B2904" t="str">
        <f>"00986832"</f>
        <v>00986832</v>
      </c>
      <c r="C2904" t="s">
        <v>5</v>
      </c>
    </row>
    <row r="2905" spans="1:3" x14ac:dyDescent="0.3">
      <c r="A2905">
        <v>2900</v>
      </c>
      <c r="B2905" t="str">
        <f>"00780131"</f>
        <v>00780131</v>
      </c>
      <c r="C2905" t="str">
        <f>"003"</f>
        <v>003</v>
      </c>
    </row>
    <row r="2906" spans="1:3" x14ac:dyDescent="0.3">
      <c r="A2906">
        <v>2901</v>
      </c>
      <c r="B2906" t="str">
        <f>"00967817"</f>
        <v>00967817</v>
      </c>
      <c r="C2906" t="str">
        <f>"003"</f>
        <v>003</v>
      </c>
    </row>
    <row r="2907" spans="1:3" x14ac:dyDescent="0.3">
      <c r="A2907">
        <v>2902</v>
      </c>
      <c r="B2907" t="str">
        <f>"00536893"</f>
        <v>00536893</v>
      </c>
      <c r="C2907" t="s">
        <v>7</v>
      </c>
    </row>
    <row r="2908" spans="1:3" x14ac:dyDescent="0.3">
      <c r="A2908">
        <v>2903</v>
      </c>
      <c r="B2908" t="str">
        <f>"00983909"</f>
        <v>00983909</v>
      </c>
      <c r="C2908" t="str">
        <f>"003"</f>
        <v>003</v>
      </c>
    </row>
    <row r="2909" spans="1:3" x14ac:dyDescent="0.3">
      <c r="A2909">
        <v>2904</v>
      </c>
      <c r="B2909" t="str">
        <f>"00981138"</f>
        <v>00981138</v>
      </c>
      <c r="C2909" t="s">
        <v>5</v>
      </c>
    </row>
    <row r="2910" spans="1:3" x14ac:dyDescent="0.3">
      <c r="A2910">
        <v>2905</v>
      </c>
      <c r="B2910" t="str">
        <f>"00979852"</f>
        <v>00979852</v>
      </c>
      <c r="C2910" t="s">
        <v>10</v>
      </c>
    </row>
    <row r="2911" spans="1:3" x14ac:dyDescent="0.3">
      <c r="A2911">
        <v>2906</v>
      </c>
      <c r="B2911" t="str">
        <f>"00967764"</f>
        <v>00967764</v>
      </c>
      <c r="C2911" t="s">
        <v>6</v>
      </c>
    </row>
    <row r="2912" spans="1:3" x14ac:dyDescent="0.3">
      <c r="A2912">
        <v>2907</v>
      </c>
      <c r="B2912" t="str">
        <f>"00241198"</f>
        <v>00241198</v>
      </c>
      <c r="C2912" t="s">
        <v>5</v>
      </c>
    </row>
    <row r="2913" spans="1:3" x14ac:dyDescent="0.3">
      <c r="A2913">
        <v>2908</v>
      </c>
      <c r="B2913" t="str">
        <f>"00835536"</f>
        <v>00835536</v>
      </c>
      <c r="C2913" t="s">
        <v>5</v>
      </c>
    </row>
    <row r="2914" spans="1:3" x14ac:dyDescent="0.3">
      <c r="A2914">
        <v>2909</v>
      </c>
      <c r="B2914" t="str">
        <f>"00983596"</f>
        <v>00983596</v>
      </c>
      <c r="C2914" t="s">
        <v>10</v>
      </c>
    </row>
    <row r="2915" spans="1:3" x14ac:dyDescent="0.3">
      <c r="A2915">
        <v>2910</v>
      </c>
      <c r="B2915" t="str">
        <f>"00798385"</f>
        <v>00798385</v>
      </c>
      <c r="C2915" t="str">
        <f>"003"</f>
        <v>003</v>
      </c>
    </row>
    <row r="2916" spans="1:3" x14ac:dyDescent="0.3">
      <c r="A2916">
        <v>2911</v>
      </c>
      <c r="B2916" t="str">
        <f>"200712002525"</f>
        <v>200712002525</v>
      </c>
      <c r="C2916" t="s">
        <v>11</v>
      </c>
    </row>
    <row r="2917" spans="1:3" x14ac:dyDescent="0.3">
      <c r="A2917">
        <v>2912</v>
      </c>
      <c r="B2917" t="str">
        <f>"00934148"</f>
        <v>00934148</v>
      </c>
      <c r="C2917" t="str">
        <f>"003"</f>
        <v>003</v>
      </c>
    </row>
    <row r="2918" spans="1:3" x14ac:dyDescent="0.3">
      <c r="A2918">
        <v>2913</v>
      </c>
      <c r="B2918" t="str">
        <f>"00928617"</f>
        <v>00928617</v>
      </c>
      <c r="C2918" t="str">
        <f>"003"</f>
        <v>003</v>
      </c>
    </row>
    <row r="2919" spans="1:3" x14ac:dyDescent="0.3">
      <c r="A2919">
        <v>2914</v>
      </c>
      <c r="B2919" t="str">
        <f>"00741187"</f>
        <v>00741187</v>
      </c>
      <c r="C2919" t="str">
        <f>"003"</f>
        <v>003</v>
      </c>
    </row>
    <row r="2920" spans="1:3" x14ac:dyDescent="0.3">
      <c r="A2920">
        <v>2915</v>
      </c>
      <c r="B2920" t="str">
        <f>"00887483"</f>
        <v>00887483</v>
      </c>
      <c r="C2920" t="str">
        <f>"004"</f>
        <v>004</v>
      </c>
    </row>
    <row r="2921" spans="1:3" x14ac:dyDescent="0.3">
      <c r="A2921">
        <v>2916</v>
      </c>
      <c r="B2921" t="str">
        <f>"00463165"</f>
        <v>00463165</v>
      </c>
      <c r="C2921" t="s">
        <v>6</v>
      </c>
    </row>
    <row r="2922" spans="1:3" x14ac:dyDescent="0.3">
      <c r="A2922">
        <v>2917</v>
      </c>
      <c r="B2922" t="str">
        <f>"00983724"</f>
        <v>00983724</v>
      </c>
      <c r="C2922" t="s">
        <v>7</v>
      </c>
    </row>
    <row r="2923" spans="1:3" x14ac:dyDescent="0.3">
      <c r="A2923">
        <v>2918</v>
      </c>
      <c r="B2923" t="str">
        <f>"201409005007"</f>
        <v>201409005007</v>
      </c>
      <c r="C2923" t="s">
        <v>11</v>
      </c>
    </row>
    <row r="2924" spans="1:3" x14ac:dyDescent="0.3">
      <c r="A2924">
        <v>2919</v>
      </c>
      <c r="B2924" t="str">
        <f>"00981540"</f>
        <v>00981540</v>
      </c>
      <c r="C2924" t="str">
        <f>"003"</f>
        <v>003</v>
      </c>
    </row>
    <row r="2925" spans="1:3" x14ac:dyDescent="0.3">
      <c r="A2925">
        <v>2920</v>
      </c>
      <c r="B2925" t="str">
        <f>"00977651"</f>
        <v>00977651</v>
      </c>
      <c r="C2925" t="str">
        <f>"001"</f>
        <v>001</v>
      </c>
    </row>
    <row r="2926" spans="1:3" x14ac:dyDescent="0.3">
      <c r="A2926">
        <v>2921</v>
      </c>
      <c r="B2926" t="str">
        <f>"00979048"</f>
        <v>00979048</v>
      </c>
      <c r="C2926" t="s">
        <v>13</v>
      </c>
    </row>
    <row r="2927" spans="1:3" x14ac:dyDescent="0.3">
      <c r="A2927">
        <v>2922</v>
      </c>
      <c r="B2927" t="str">
        <f>"00983505"</f>
        <v>00983505</v>
      </c>
      <c r="C2927" t="s">
        <v>10</v>
      </c>
    </row>
    <row r="2928" spans="1:3" x14ac:dyDescent="0.3">
      <c r="A2928">
        <v>2923</v>
      </c>
      <c r="B2928" t="str">
        <f>"00938208"</f>
        <v>00938208</v>
      </c>
      <c r="C2928" t="s">
        <v>5</v>
      </c>
    </row>
    <row r="2929" spans="1:3" x14ac:dyDescent="0.3">
      <c r="A2929">
        <v>2924</v>
      </c>
      <c r="B2929" t="str">
        <f>"00902767"</f>
        <v>00902767</v>
      </c>
      <c r="C2929" t="s">
        <v>7</v>
      </c>
    </row>
    <row r="2930" spans="1:3" x14ac:dyDescent="0.3">
      <c r="A2930">
        <v>2925</v>
      </c>
      <c r="B2930" t="str">
        <f>"00986277"</f>
        <v>00986277</v>
      </c>
      <c r="C2930" t="s">
        <v>5</v>
      </c>
    </row>
    <row r="2931" spans="1:3" x14ac:dyDescent="0.3">
      <c r="A2931">
        <v>2926</v>
      </c>
      <c r="B2931" t="str">
        <f>"00982290"</f>
        <v>00982290</v>
      </c>
      <c r="C2931" t="str">
        <f>"004"</f>
        <v>004</v>
      </c>
    </row>
    <row r="2932" spans="1:3" x14ac:dyDescent="0.3">
      <c r="A2932">
        <v>2927</v>
      </c>
      <c r="B2932" t="str">
        <f>"00817446"</f>
        <v>00817446</v>
      </c>
      <c r="C2932" t="s">
        <v>12</v>
      </c>
    </row>
    <row r="2933" spans="1:3" x14ac:dyDescent="0.3">
      <c r="A2933">
        <v>2928</v>
      </c>
      <c r="B2933" t="str">
        <f>"00985027"</f>
        <v>00985027</v>
      </c>
      <c r="C2933" t="str">
        <f>"003"</f>
        <v>003</v>
      </c>
    </row>
    <row r="2934" spans="1:3" x14ac:dyDescent="0.3">
      <c r="A2934">
        <v>2929</v>
      </c>
      <c r="B2934" t="str">
        <f>"00625844"</f>
        <v>00625844</v>
      </c>
      <c r="C2934" t="s">
        <v>9</v>
      </c>
    </row>
    <row r="2935" spans="1:3" x14ac:dyDescent="0.3">
      <c r="A2935">
        <v>2930</v>
      </c>
      <c r="B2935" t="str">
        <f>"00904445"</f>
        <v>00904445</v>
      </c>
      <c r="C2935" t="str">
        <f>"003"</f>
        <v>003</v>
      </c>
    </row>
    <row r="2936" spans="1:3" x14ac:dyDescent="0.3">
      <c r="A2936">
        <v>2931</v>
      </c>
      <c r="B2936" t="str">
        <f>"00932578"</f>
        <v>00932578</v>
      </c>
      <c r="C2936" t="str">
        <f>"003"</f>
        <v>003</v>
      </c>
    </row>
    <row r="2937" spans="1:3" x14ac:dyDescent="0.3">
      <c r="A2937">
        <v>2932</v>
      </c>
      <c r="B2937" t="str">
        <f>"00983175"</f>
        <v>00983175</v>
      </c>
      <c r="C2937" t="str">
        <f>"003"</f>
        <v>003</v>
      </c>
    </row>
    <row r="2938" spans="1:3" x14ac:dyDescent="0.3">
      <c r="A2938">
        <v>2933</v>
      </c>
      <c r="B2938" t="str">
        <f>"00245848"</f>
        <v>00245848</v>
      </c>
      <c r="C2938" t="s">
        <v>5</v>
      </c>
    </row>
    <row r="2939" spans="1:3" x14ac:dyDescent="0.3">
      <c r="A2939">
        <v>2934</v>
      </c>
      <c r="B2939" t="str">
        <f>"00482687"</f>
        <v>00482687</v>
      </c>
      <c r="C2939" t="str">
        <f>"003"</f>
        <v>003</v>
      </c>
    </row>
    <row r="2940" spans="1:3" x14ac:dyDescent="0.3">
      <c r="A2940">
        <v>2935</v>
      </c>
      <c r="B2940" t="str">
        <f>"00985280"</f>
        <v>00985280</v>
      </c>
      <c r="C2940" t="s">
        <v>5</v>
      </c>
    </row>
    <row r="2941" spans="1:3" x14ac:dyDescent="0.3">
      <c r="A2941">
        <v>2936</v>
      </c>
      <c r="B2941" t="str">
        <f>"00179372"</f>
        <v>00179372</v>
      </c>
      <c r="C2941" t="str">
        <f>"003"</f>
        <v>003</v>
      </c>
    </row>
    <row r="2942" spans="1:3" x14ac:dyDescent="0.3">
      <c r="A2942">
        <v>2937</v>
      </c>
      <c r="B2942" t="str">
        <f>"00970256"</f>
        <v>00970256</v>
      </c>
      <c r="C2942" t="str">
        <f>"003"</f>
        <v>003</v>
      </c>
    </row>
    <row r="2943" spans="1:3" x14ac:dyDescent="0.3">
      <c r="A2943">
        <v>2938</v>
      </c>
      <c r="B2943" t="str">
        <f>"00984488"</f>
        <v>00984488</v>
      </c>
      <c r="C2943" t="s">
        <v>5</v>
      </c>
    </row>
    <row r="2944" spans="1:3" x14ac:dyDescent="0.3">
      <c r="A2944">
        <v>2939</v>
      </c>
      <c r="B2944" t="str">
        <f>"00979869"</f>
        <v>00979869</v>
      </c>
      <c r="C2944" t="s">
        <v>5</v>
      </c>
    </row>
    <row r="2945" spans="1:3" x14ac:dyDescent="0.3">
      <c r="A2945">
        <v>2940</v>
      </c>
      <c r="B2945" t="str">
        <f>"00985070"</f>
        <v>00985070</v>
      </c>
      <c r="C2945" t="s">
        <v>5</v>
      </c>
    </row>
    <row r="2946" spans="1:3" x14ac:dyDescent="0.3">
      <c r="A2946">
        <v>2941</v>
      </c>
      <c r="B2946" t="str">
        <f>"00986169"</f>
        <v>00986169</v>
      </c>
      <c r="C2946" t="s">
        <v>5</v>
      </c>
    </row>
    <row r="2947" spans="1:3" x14ac:dyDescent="0.3">
      <c r="A2947">
        <v>2942</v>
      </c>
      <c r="B2947" t="str">
        <f>"00973035"</f>
        <v>00973035</v>
      </c>
      <c r="C2947" t="s">
        <v>7</v>
      </c>
    </row>
    <row r="2948" spans="1:3" x14ac:dyDescent="0.3">
      <c r="A2948">
        <v>2943</v>
      </c>
      <c r="B2948" t="str">
        <f>"00987046"</f>
        <v>00987046</v>
      </c>
      <c r="C2948" t="s">
        <v>5</v>
      </c>
    </row>
    <row r="2949" spans="1:3" x14ac:dyDescent="0.3">
      <c r="A2949">
        <v>2944</v>
      </c>
      <c r="B2949" t="str">
        <f>"00983836"</f>
        <v>00983836</v>
      </c>
      <c r="C2949" t="str">
        <f>"001"</f>
        <v>001</v>
      </c>
    </row>
    <row r="2950" spans="1:3" x14ac:dyDescent="0.3">
      <c r="A2950">
        <v>2945</v>
      </c>
      <c r="B2950" t="str">
        <f>"00890616"</f>
        <v>00890616</v>
      </c>
      <c r="C2950" t="s">
        <v>10</v>
      </c>
    </row>
    <row r="2951" spans="1:3" x14ac:dyDescent="0.3">
      <c r="A2951">
        <v>2946</v>
      </c>
      <c r="B2951" t="str">
        <f>"00728739"</f>
        <v>00728739</v>
      </c>
      <c r="C2951" t="s">
        <v>5</v>
      </c>
    </row>
    <row r="2952" spans="1:3" x14ac:dyDescent="0.3">
      <c r="A2952">
        <v>2947</v>
      </c>
      <c r="B2952" t="str">
        <f>"00549071"</f>
        <v>00549071</v>
      </c>
      <c r="C2952" t="s">
        <v>11</v>
      </c>
    </row>
    <row r="2953" spans="1:3" x14ac:dyDescent="0.3">
      <c r="A2953">
        <v>2948</v>
      </c>
      <c r="B2953" t="str">
        <f>"00979946"</f>
        <v>00979946</v>
      </c>
      <c r="C2953" t="s">
        <v>6</v>
      </c>
    </row>
    <row r="2954" spans="1:3" x14ac:dyDescent="0.3">
      <c r="A2954">
        <v>2949</v>
      </c>
      <c r="B2954" t="str">
        <f>"00816280"</f>
        <v>00816280</v>
      </c>
      <c r="C2954" t="s">
        <v>5</v>
      </c>
    </row>
    <row r="2955" spans="1:3" x14ac:dyDescent="0.3">
      <c r="A2955">
        <v>2950</v>
      </c>
      <c r="B2955" t="str">
        <f>"201604005590"</f>
        <v>201604005590</v>
      </c>
      <c r="C2955" t="s">
        <v>10</v>
      </c>
    </row>
    <row r="2956" spans="1:3" x14ac:dyDescent="0.3">
      <c r="A2956">
        <v>2951</v>
      </c>
      <c r="B2956" t="str">
        <f>"00277068"</f>
        <v>00277068</v>
      </c>
      <c r="C2956" t="s">
        <v>5</v>
      </c>
    </row>
    <row r="2957" spans="1:3" x14ac:dyDescent="0.3">
      <c r="A2957">
        <v>2952</v>
      </c>
      <c r="B2957" t="str">
        <f>"00984087"</f>
        <v>00984087</v>
      </c>
      <c r="C2957" t="str">
        <f>"003"</f>
        <v>003</v>
      </c>
    </row>
    <row r="2958" spans="1:3" x14ac:dyDescent="0.3">
      <c r="A2958">
        <v>2953</v>
      </c>
      <c r="B2958" t="str">
        <f>"00984001"</f>
        <v>00984001</v>
      </c>
      <c r="C2958" t="s">
        <v>5</v>
      </c>
    </row>
    <row r="2959" spans="1:3" x14ac:dyDescent="0.3">
      <c r="A2959">
        <v>2954</v>
      </c>
      <c r="B2959" t="str">
        <f>"00985261"</f>
        <v>00985261</v>
      </c>
      <c r="C2959" t="s">
        <v>5</v>
      </c>
    </row>
    <row r="2960" spans="1:3" x14ac:dyDescent="0.3">
      <c r="A2960">
        <v>2955</v>
      </c>
      <c r="B2960" t="str">
        <f>"00133164"</f>
        <v>00133164</v>
      </c>
      <c r="C2960" t="s">
        <v>5</v>
      </c>
    </row>
    <row r="2961" spans="1:3" x14ac:dyDescent="0.3">
      <c r="A2961">
        <v>2956</v>
      </c>
      <c r="B2961" t="str">
        <f>"00193892"</f>
        <v>00193892</v>
      </c>
      <c r="C2961" t="str">
        <f>"003"</f>
        <v>003</v>
      </c>
    </row>
    <row r="2962" spans="1:3" x14ac:dyDescent="0.3">
      <c r="A2962">
        <v>2957</v>
      </c>
      <c r="B2962" t="str">
        <f>"00811381"</f>
        <v>00811381</v>
      </c>
      <c r="C2962" t="s">
        <v>11</v>
      </c>
    </row>
    <row r="2963" spans="1:3" x14ac:dyDescent="0.3">
      <c r="A2963">
        <v>2958</v>
      </c>
      <c r="B2963" t="str">
        <f>"00161120"</f>
        <v>00161120</v>
      </c>
      <c r="C2963" t="s">
        <v>6</v>
      </c>
    </row>
    <row r="2964" spans="1:3" x14ac:dyDescent="0.3">
      <c r="A2964">
        <v>2959</v>
      </c>
      <c r="B2964" t="str">
        <f>"00475439"</f>
        <v>00475439</v>
      </c>
      <c r="C2964" t="s">
        <v>5</v>
      </c>
    </row>
    <row r="2965" spans="1:3" x14ac:dyDescent="0.3">
      <c r="A2965">
        <v>2960</v>
      </c>
      <c r="B2965" t="str">
        <f>"00429719"</f>
        <v>00429719</v>
      </c>
      <c r="C2965" t="str">
        <f>"003"</f>
        <v>003</v>
      </c>
    </row>
    <row r="2966" spans="1:3" x14ac:dyDescent="0.3">
      <c r="A2966">
        <v>2961</v>
      </c>
      <c r="B2966" t="str">
        <f>"00978325"</f>
        <v>00978325</v>
      </c>
      <c r="C2966" t="s">
        <v>7</v>
      </c>
    </row>
    <row r="2967" spans="1:3" x14ac:dyDescent="0.3">
      <c r="A2967">
        <v>2962</v>
      </c>
      <c r="B2967" t="str">
        <f>"201510003418"</f>
        <v>201510003418</v>
      </c>
      <c r="C2967" t="str">
        <f>"003"</f>
        <v>003</v>
      </c>
    </row>
    <row r="2968" spans="1:3" x14ac:dyDescent="0.3">
      <c r="A2968">
        <v>2963</v>
      </c>
      <c r="B2968" t="str">
        <f>"00691229"</f>
        <v>00691229</v>
      </c>
      <c r="C2968" t="s">
        <v>7</v>
      </c>
    </row>
    <row r="2969" spans="1:3" x14ac:dyDescent="0.3">
      <c r="A2969">
        <v>2964</v>
      </c>
      <c r="B2969" t="str">
        <f>"00542295"</f>
        <v>00542295</v>
      </c>
      <c r="C2969" t="s">
        <v>5</v>
      </c>
    </row>
    <row r="2970" spans="1:3" x14ac:dyDescent="0.3">
      <c r="A2970">
        <v>2965</v>
      </c>
      <c r="B2970" t="str">
        <f>"00683919"</f>
        <v>00683919</v>
      </c>
      <c r="C2970" t="s">
        <v>6</v>
      </c>
    </row>
    <row r="2971" spans="1:3" x14ac:dyDescent="0.3">
      <c r="A2971">
        <v>2966</v>
      </c>
      <c r="B2971" t="str">
        <f>"00804258"</f>
        <v>00804258</v>
      </c>
      <c r="C2971" t="str">
        <f>"003"</f>
        <v>003</v>
      </c>
    </row>
    <row r="2972" spans="1:3" x14ac:dyDescent="0.3">
      <c r="A2972">
        <v>2967</v>
      </c>
      <c r="B2972" t="str">
        <f>"00982045"</f>
        <v>00982045</v>
      </c>
      <c r="C2972" t="s">
        <v>5</v>
      </c>
    </row>
    <row r="2973" spans="1:3" x14ac:dyDescent="0.3">
      <c r="A2973">
        <v>2968</v>
      </c>
      <c r="B2973" t="str">
        <f>"00984506"</f>
        <v>00984506</v>
      </c>
      <c r="C2973" t="str">
        <f>"003"</f>
        <v>003</v>
      </c>
    </row>
    <row r="2974" spans="1:3" x14ac:dyDescent="0.3">
      <c r="A2974">
        <v>2969</v>
      </c>
      <c r="B2974" t="str">
        <f>"201511015809"</f>
        <v>201511015809</v>
      </c>
      <c r="C2974" t="str">
        <f>"003"</f>
        <v>003</v>
      </c>
    </row>
    <row r="2975" spans="1:3" x14ac:dyDescent="0.3">
      <c r="A2975">
        <v>2970</v>
      </c>
      <c r="B2975" t="str">
        <f>"00974095"</f>
        <v>00974095</v>
      </c>
      <c r="C2975" t="s">
        <v>11</v>
      </c>
    </row>
    <row r="2976" spans="1:3" x14ac:dyDescent="0.3">
      <c r="A2976">
        <v>2971</v>
      </c>
      <c r="B2976" t="str">
        <f>"00982557"</f>
        <v>00982557</v>
      </c>
      <c r="C2976" t="str">
        <f>"003"</f>
        <v>003</v>
      </c>
    </row>
    <row r="2977" spans="1:3" x14ac:dyDescent="0.3">
      <c r="A2977">
        <v>2972</v>
      </c>
      <c r="B2977" t="str">
        <f>"00276587"</f>
        <v>00276587</v>
      </c>
      <c r="C2977" t="s">
        <v>5</v>
      </c>
    </row>
    <row r="2978" spans="1:3" x14ac:dyDescent="0.3">
      <c r="A2978">
        <v>2973</v>
      </c>
      <c r="B2978" t="str">
        <f>"00971562"</f>
        <v>00971562</v>
      </c>
      <c r="C2978" t="str">
        <f>"003"</f>
        <v>003</v>
      </c>
    </row>
    <row r="2979" spans="1:3" x14ac:dyDescent="0.3">
      <c r="A2979">
        <v>2974</v>
      </c>
      <c r="B2979" t="str">
        <f>"00547936"</f>
        <v>00547936</v>
      </c>
      <c r="C2979" t="s">
        <v>6</v>
      </c>
    </row>
    <row r="2980" spans="1:3" x14ac:dyDescent="0.3">
      <c r="A2980">
        <v>2975</v>
      </c>
      <c r="B2980" t="str">
        <f>"00850695"</f>
        <v>00850695</v>
      </c>
      <c r="C2980" t="str">
        <f>"003"</f>
        <v>003</v>
      </c>
    </row>
    <row r="2981" spans="1:3" x14ac:dyDescent="0.3">
      <c r="A2981">
        <v>2976</v>
      </c>
      <c r="B2981" t="str">
        <f>"00986471"</f>
        <v>00986471</v>
      </c>
      <c r="C2981" t="s">
        <v>5</v>
      </c>
    </row>
    <row r="2982" spans="1:3" x14ac:dyDescent="0.3">
      <c r="A2982">
        <v>2977</v>
      </c>
      <c r="B2982" t="str">
        <f>"00461229"</f>
        <v>00461229</v>
      </c>
      <c r="C2982" t="str">
        <f>"003"</f>
        <v>003</v>
      </c>
    </row>
    <row r="2983" spans="1:3" x14ac:dyDescent="0.3">
      <c r="A2983">
        <v>2978</v>
      </c>
      <c r="B2983" t="str">
        <f>"00956197"</f>
        <v>00956197</v>
      </c>
      <c r="C2983" t="str">
        <f>"003"</f>
        <v>003</v>
      </c>
    </row>
    <row r="2984" spans="1:3" x14ac:dyDescent="0.3">
      <c r="A2984">
        <v>2979</v>
      </c>
      <c r="B2984" t="str">
        <f>"00976716"</f>
        <v>00976716</v>
      </c>
      <c r="C2984" t="str">
        <f>"003"</f>
        <v>003</v>
      </c>
    </row>
    <row r="2985" spans="1:3" x14ac:dyDescent="0.3">
      <c r="A2985">
        <v>2980</v>
      </c>
      <c r="B2985" t="str">
        <f>"00580768"</f>
        <v>00580768</v>
      </c>
      <c r="C2985" t="s">
        <v>5</v>
      </c>
    </row>
    <row r="2986" spans="1:3" x14ac:dyDescent="0.3">
      <c r="A2986">
        <v>2981</v>
      </c>
      <c r="B2986" t="str">
        <f>"00983508"</f>
        <v>00983508</v>
      </c>
      <c r="C2986" t="str">
        <f>"003"</f>
        <v>003</v>
      </c>
    </row>
    <row r="2987" spans="1:3" x14ac:dyDescent="0.3">
      <c r="A2987">
        <v>2982</v>
      </c>
      <c r="B2987" t="str">
        <f>"00352333"</f>
        <v>00352333</v>
      </c>
      <c r="C2987" t="str">
        <f>"003"</f>
        <v>003</v>
      </c>
    </row>
    <row r="2988" spans="1:3" x14ac:dyDescent="0.3">
      <c r="A2988">
        <v>2983</v>
      </c>
      <c r="B2988" t="str">
        <f>"00984423"</f>
        <v>00984423</v>
      </c>
      <c r="C2988" t="str">
        <f>"003"</f>
        <v>003</v>
      </c>
    </row>
    <row r="2989" spans="1:3" x14ac:dyDescent="0.3">
      <c r="A2989">
        <v>2984</v>
      </c>
      <c r="B2989" t="str">
        <f>"00987024"</f>
        <v>00987024</v>
      </c>
      <c r="C2989" t="str">
        <f>"004"</f>
        <v>004</v>
      </c>
    </row>
    <row r="2990" spans="1:3" x14ac:dyDescent="0.3">
      <c r="A2990">
        <v>2985</v>
      </c>
      <c r="B2990" t="str">
        <f>"00205299"</f>
        <v>00205299</v>
      </c>
      <c r="C2990" t="s">
        <v>6</v>
      </c>
    </row>
    <row r="2991" spans="1:3" x14ac:dyDescent="0.3">
      <c r="A2991">
        <v>2986</v>
      </c>
      <c r="B2991" t="str">
        <f>"201406003638"</f>
        <v>201406003638</v>
      </c>
      <c r="C2991" t="str">
        <f>"003"</f>
        <v>003</v>
      </c>
    </row>
    <row r="2992" spans="1:3" x14ac:dyDescent="0.3">
      <c r="A2992">
        <v>2987</v>
      </c>
      <c r="B2992" t="str">
        <f>"00982756"</f>
        <v>00982756</v>
      </c>
      <c r="C2992" t="s">
        <v>10</v>
      </c>
    </row>
    <row r="2993" spans="1:3" x14ac:dyDescent="0.3">
      <c r="A2993">
        <v>2988</v>
      </c>
      <c r="B2993" t="str">
        <f>"201410001216"</f>
        <v>201410001216</v>
      </c>
      <c r="C2993" t="str">
        <f>"003"</f>
        <v>003</v>
      </c>
    </row>
    <row r="2994" spans="1:3" x14ac:dyDescent="0.3">
      <c r="A2994">
        <v>2989</v>
      </c>
      <c r="B2994" t="str">
        <f>"00657238"</f>
        <v>00657238</v>
      </c>
      <c r="C2994" t="s">
        <v>5</v>
      </c>
    </row>
    <row r="2995" spans="1:3" x14ac:dyDescent="0.3">
      <c r="A2995">
        <v>2990</v>
      </c>
      <c r="B2995" t="str">
        <f>"00157888"</f>
        <v>00157888</v>
      </c>
      <c r="C2995" t="str">
        <f>"003"</f>
        <v>003</v>
      </c>
    </row>
    <row r="2996" spans="1:3" x14ac:dyDescent="0.3">
      <c r="A2996">
        <v>2991</v>
      </c>
      <c r="B2996" t="str">
        <f>"00935165"</f>
        <v>00935165</v>
      </c>
      <c r="C2996" t="s">
        <v>5</v>
      </c>
    </row>
    <row r="2997" spans="1:3" x14ac:dyDescent="0.3">
      <c r="A2997">
        <v>2992</v>
      </c>
      <c r="B2997" t="str">
        <f>"00497495"</f>
        <v>00497495</v>
      </c>
      <c r="C2997" t="s">
        <v>5</v>
      </c>
    </row>
    <row r="2998" spans="1:3" x14ac:dyDescent="0.3">
      <c r="A2998">
        <v>2993</v>
      </c>
      <c r="B2998" t="str">
        <f>"00987031"</f>
        <v>00987031</v>
      </c>
      <c r="C2998" t="str">
        <f>"003"</f>
        <v>003</v>
      </c>
    </row>
    <row r="2999" spans="1:3" x14ac:dyDescent="0.3">
      <c r="A2999">
        <v>2994</v>
      </c>
      <c r="B2999" t="str">
        <f>"00843182"</f>
        <v>00843182</v>
      </c>
      <c r="C2999" t="str">
        <f>"003"</f>
        <v>003</v>
      </c>
    </row>
    <row r="3000" spans="1:3" x14ac:dyDescent="0.3">
      <c r="A3000">
        <v>2995</v>
      </c>
      <c r="B3000" t="str">
        <f>"00983154"</f>
        <v>00983154</v>
      </c>
      <c r="C3000" t="s">
        <v>7</v>
      </c>
    </row>
    <row r="3001" spans="1:3" x14ac:dyDescent="0.3">
      <c r="A3001">
        <v>2996</v>
      </c>
      <c r="B3001" t="str">
        <f>"00985961"</f>
        <v>00985961</v>
      </c>
      <c r="C3001" t="s">
        <v>5</v>
      </c>
    </row>
    <row r="3002" spans="1:3" x14ac:dyDescent="0.3">
      <c r="A3002">
        <v>2997</v>
      </c>
      <c r="B3002" t="str">
        <f>"00986198"</f>
        <v>00986198</v>
      </c>
      <c r="C3002" t="str">
        <f>"003"</f>
        <v>003</v>
      </c>
    </row>
    <row r="3003" spans="1:3" x14ac:dyDescent="0.3">
      <c r="A3003">
        <v>2998</v>
      </c>
      <c r="B3003" t="str">
        <f>"00979389"</f>
        <v>00979389</v>
      </c>
      <c r="C3003" t="str">
        <f>"003"</f>
        <v>003</v>
      </c>
    </row>
    <row r="3004" spans="1:3" x14ac:dyDescent="0.3">
      <c r="A3004">
        <v>2999</v>
      </c>
      <c r="B3004" t="str">
        <f>"00544563"</f>
        <v>00544563</v>
      </c>
      <c r="C3004" t="s">
        <v>5</v>
      </c>
    </row>
    <row r="3005" spans="1:3" x14ac:dyDescent="0.3">
      <c r="A3005">
        <v>3000</v>
      </c>
      <c r="B3005" t="str">
        <f>"00982255"</f>
        <v>00982255</v>
      </c>
      <c r="C3005" t="str">
        <f>"003"</f>
        <v>003</v>
      </c>
    </row>
    <row r="3006" spans="1:3" x14ac:dyDescent="0.3">
      <c r="A3006">
        <v>3001</v>
      </c>
      <c r="B3006" t="str">
        <f>"201511043486"</f>
        <v>201511043486</v>
      </c>
      <c r="C3006" t="s">
        <v>5</v>
      </c>
    </row>
    <row r="3007" spans="1:3" x14ac:dyDescent="0.3">
      <c r="A3007">
        <v>3002</v>
      </c>
      <c r="B3007" t="str">
        <f>"00984941"</f>
        <v>00984941</v>
      </c>
      <c r="C3007" t="s">
        <v>25</v>
      </c>
    </row>
    <row r="3008" spans="1:3" x14ac:dyDescent="0.3">
      <c r="A3008">
        <v>3003</v>
      </c>
      <c r="B3008" t="str">
        <f>"00884790"</f>
        <v>00884790</v>
      </c>
      <c r="C3008" t="s">
        <v>6</v>
      </c>
    </row>
    <row r="3009" spans="1:3" x14ac:dyDescent="0.3">
      <c r="A3009">
        <v>3004</v>
      </c>
      <c r="B3009" t="str">
        <f>"00596673"</f>
        <v>00596673</v>
      </c>
      <c r="C3009" t="s">
        <v>5</v>
      </c>
    </row>
    <row r="3010" spans="1:3" x14ac:dyDescent="0.3">
      <c r="A3010">
        <v>3005</v>
      </c>
      <c r="B3010" t="str">
        <f>"201411001434"</f>
        <v>201411001434</v>
      </c>
      <c r="C3010" t="str">
        <f>"003"</f>
        <v>003</v>
      </c>
    </row>
    <row r="3011" spans="1:3" x14ac:dyDescent="0.3">
      <c r="A3011">
        <v>3006</v>
      </c>
      <c r="B3011" t="str">
        <f>"00982912"</f>
        <v>00982912</v>
      </c>
      <c r="C3011" t="s">
        <v>10</v>
      </c>
    </row>
    <row r="3012" spans="1:3" x14ac:dyDescent="0.3">
      <c r="A3012">
        <v>3007</v>
      </c>
      <c r="B3012" t="str">
        <f>"00981738"</f>
        <v>00981738</v>
      </c>
      <c r="C3012" t="s">
        <v>6</v>
      </c>
    </row>
    <row r="3013" spans="1:3" x14ac:dyDescent="0.3">
      <c r="A3013">
        <v>3008</v>
      </c>
      <c r="B3013" t="str">
        <f>"00088539"</f>
        <v>00088539</v>
      </c>
      <c r="C3013" t="str">
        <f>"003"</f>
        <v>003</v>
      </c>
    </row>
    <row r="3014" spans="1:3" x14ac:dyDescent="0.3">
      <c r="A3014">
        <v>3009</v>
      </c>
      <c r="B3014" t="str">
        <f>"00983706"</f>
        <v>00983706</v>
      </c>
      <c r="C3014" t="s">
        <v>11</v>
      </c>
    </row>
    <row r="3015" spans="1:3" x14ac:dyDescent="0.3">
      <c r="A3015">
        <v>3010</v>
      </c>
      <c r="B3015" t="str">
        <f>"00818422"</f>
        <v>00818422</v>
      </c>
      <c r="C3015" t="s">
        <v>13</v>
      </c>
    </row>
    <row r="3016" spans="1:3" x14ac:dyDescent="0.3">
      <c r="A3016">
        <v>3011</v>
      </c>
      <c r="B3016" t="str">
        <f>"00176449"</f>
        <v>00176449</v>
      </c>
      <c r="C3016" t="str">
        <f>"003"</f>
        <v>003</v>
      </c>
    </row>
    <row r="3017" spans="1:3" x14ac:dyDescent="0.3">
      <c r="A3017">
        <v>3012</v>
      </c>
      <c r="B3017" t="str">
        <f>"00493216"</f>
        <v>00493216</v>
      </c>
      <c r="C3017" t="s">
        <v>5</v>
      </c>
    </row>
    <row r="3018" spans="1:3" x14ac:dyDescent="0.3">
      <c r="A3018">
        <v>3013</v>
      </c>
      <c r="B3018" t="str">
        <f>"00447839"</f>
        <v>00447839</v>
      </c>
      <c r="C3018" t="s">
        <v>5</v>
      </c>
    </row>
    <row r="3019" spans="1:3" x14ac:dyDescent="0.3">
      <c r="A3019">
        <v>3014</v>
      </c>
      <c r="B3019" t="str">
        <f>"00891603"</f>
        <v>00891603</v>
      </c>
      <c r="C3019" t="s">
        <v>5</v>
      </c>
    </row>
    <row r="3020" spans="1:3" x14ac:dyDescent="0.3">
      <c r="A3020">
        <v>3015</v>
      </c>
      <c r="B3020" t="str">
        <f>"00481153"</f>
        <v>00481153</v>
      </c>
      <c r="C3020" t="str">
        <f>"004"</f>
        <v>004</v>
      </c>
    </row>
    <row r="3021" spans="1:3" x14ac:dyDescent="0.3">
      <c r="A3021">
        <v>3016</v>
      </c>
      <c r="B3021" t="str">
        <f>"00979355"</f>
        <v>00979355</v>
      </c>
      <c r="C3021" t="s">
        <v>7</v>
      </c>
    </row>
    <row r="3022" spans="1:3" x14ac:dyDescent="0.3">
      <c r="A3022">
        <v>3017</v>
      </c>
      <c r="B3022" t="str">
        <f>"201502002165"</f>
        <v>201502002165</v>
      </c>
      <c r="C3022" t="str">
        <f>"003"</f>
        <v>003</v>
      </c>
    </row>
    <row r="3023" spans="1:3" x14ac:dyDescent="0.3">
      <c r="A3023">
        <v>3018</v>
      </c>
      <c r="B3023" t="str">
        <f>"00983890"</f>
        <v>00983890</v>
      </c>
      <c r="C3023" t="str">
        <f>"003"</f>
        <v>003</v>
      </c>
    </row>
    <row r="3024" spans="1:3" x14ac:dyDescent="0.3">
      <c r="A3024">
        <v>3019</v>
      </c>
      <c r="B3024" t="str">
        <f>"00579019"</f>
        <v>00579019</v>
      </c>
      <c r="C3024" t="str">
        <f>"004"</f>
        <v>004</v>
      </c>
    </row>
    <row r="3025" spans="1:3" x14ac:dyDescent="0.3">
      <c r="A3025">
        <v>3020</v>
      </c>
      <c r="B3025" t="str">
        <f>"00980703"</f>
        <v>00980703</v>
      </c>
      <c r="C3025" t="str">
        <f>"003"</f>
        <v>003</v>
      </c>
    </row>
    <row r="3026" spans="1:3" x14ac:dyDescent="0.3">
      <c r="A3026">
        <v>3021</v>
      </c>
      <c r="B3026" t="str">
        <f>"00948104"</f>
        <v>00948104</v>
      </c>
      <c r="C3026" t="s">
        <v>7</v>
      </c>
    </row>
    <row r="3027" spans="1:3" x14ac:dyDescent="0.3">
      <c r="A3027">
        <v>3022</v>
      </c>
      <c r="B3027" t="str">
        <f>"201410007224"</f>
        <v>201410007224</v>
      </c>
      <c r="C3027" t="s">
        <v>10</v>
      </c>
    </row>
    <row r="3028" spans="1:3" x14ac:dyDescent="0.3">
      <c r="A3028">
        <v>3023</v>
      </c>
      <c r="B3028" t="str">
        <f>"00987055"</f>
        <v>00987055</v>
      </c>
      <c r="C3028" t="s">
        <v>5</v>
      </c>
    </row>
    <row r="3029" spans="1:3" x14ac:dyDescent="0.3">
      <c r="A3029">
        <v>3024</v>
      </c>
      <c r="B3029" t="str">
        <f>"00984284"</f>
        <v>00984284</v>
      </c>
      <c r="C3029" t="s">
        <v>5</v>
      </c>
    </row>
    <row r="3030" spans="1:3" x14ac:dyDescent="0.3">
      <c r="A3030">
        <v>3025</v>
      </c>
      <c r="B3030" t="str">
        <f>"00983200"</f>
        <v>00983200</v>
      </c>
      <c r="C3030" t="str">
        <f t="shared" ref="C3030:C3035" si="3">"003"</f>
        <v>003</v>
      </c>
    </row>
    <row r="3031" spans="1:3" x14ac:dyDescent="0.3">
      <c r="A3031">
        <v>3026</v>
      </c>
      <c r="B3031" t="str">
        <f>"00579531"</f>
        <v>00579531</v>
      </c>
      <c r="C3031" t="str">
        <f t="shared" si="3"/>
        <v>003</v>
      </c>
    </row>
    <row r="3032" spans="1:3" x14ac:dyDescent="0.3">
      <c r="A3032">
        <v>3027</v>
      </c>
      <c r="B3032" t="str">
        <f>"00926722"</f>
        <v>00926722</v>
      </c>
      <c r="C3032" t="str">
        <f t="shared" si="3"/>
        <v>003</v>
      </c>
    </row>
    <row r="3033" spans="1:3" x14ac:dyDescent="0.3">
      <c r="A3033">
        <v>3028</v>
      </c>
      <c r="B3033" t="str">
        <f>"00985320"</f>
        <v>00985320</v>
      </c>
      <c r="C3033" t="str">
        <f t="shared" si="3"/>
        <v>003</v>
      </c>
    </row>
    <row r="3034" spans="1:3" x14ac:dyDescent="0.3">
      <c r="A3034">
        <v>3029</v>
      </c>
      <c r="B3034" t="str">
        <f>"00901046"</f>
        <v>00901046</v>
      </c>
      <c r="C3034" t="str">
        <f t="shared" si="3"/>
        <v>003</v>
      </c>
    </row>
    <row r="3035" spans="1:3" x14ac:dyDescent="0.3">
      <c r="A3035">
        <v>3030</v>
      </c>
      <c r="B3035" t="str">
        <f>"201507003763"</f>
        <v>201507003763</v>
      </c>
      <c r="C3035" t="str">
        <f t="shared" si="3"/>
        <v>003</v>
      </c>
    </row>
    <row r="3036" spans="1:3" x14ac:dyDescent="0.3">
      <c r="A3036">
        <v>3031</v>
      </c>
      <c r="B3036" t="str">
        <f>"00818857"</f>
        <v>00818857</v>
      </c>
      <c r="C3036" t="s">
        <v>5</v>
      </c>
    </row>
    <row r="3037" spans="1:3" x14ac:dyDescent="0.3">
      <c r="A3037">
        <v>3032</v>
      </c>
      <c r="B3037" t="str">
        <f>"00975120"</f>
        <v>00975120</v>
      </c>
      <c r="C3037" t="str">
        <f>"003"</f>
        <v>003</v>
      </c>
    </row>
    <row r="3038" spans="1:3" x14ac:dyDescent="0.3">
      <c r="A3038">
        <v>3033</v>
      </c>
      <c r="B3038" t="str">
        <f>"00927525"</f>
        <v>00927525</v>
      </c>
      <c r="C3038" t="str">
        <f>"003"</f>
        <v>003</v>
      </c>
    </row>
    <row r="3039" spans="1:3" x14ac:dyDescent="0.3">
      <c r="A3039">
        <v>3034</v>
      </c>
      <c r="B3039" t="str">
        <f>"00972719"</f>
        <v>00972719</v>
      </c>
      <c r="C3039" t="s">
        <v>9</v>
      </c>
    </row>
    <row r="3040" spans="1:3" x14ac:dyDescent="0.3">
      <c r="A3040">
        <v>3035</v>
      </c>
      <c r="B3040" t="str">
        <f>"00703867"</f>
        <v>00703867</v>
      </c>
      <c r="C3040" t="str">
        <f>"001"</f>
        <v>001</v>
      </c>
    </row>
    <row r="3041" spans="1:3" x14ac:dyDescent="0.3">
      <c r="A3041">
        <v>3036</v>
      </c>
      <c r="B3041" t="str">
        <f>"00799012"</f>
        <v>00799012</v>
      </c>
      <c r="C3041" t="s">
        <v>10</v>
      </c>
    </row>
    <row r="3042" spans="1:3" x14ac:dyDescent="0.3">
      <c r="A3042">
        <v>3037</v>
      </c>
      <c r="B3042" t="str">
        <f>"00985394"</f>
        <v>00985394</v>
      </c>
      <c r="C3042" t="s">
        <v>5</v>
      </c>
    </row>
    <row r="3043" spans="1:3" x14ac:dyDescent="0.3">
      <c r="A3043">
        <v>3038</v>
      </c>
      <c r="B3043" t="str">
        <f>"00985502"</f>
        <v>00985502</v>
      </c>
      <c r="C3043" t="str">
        <f>"003"</f>
        <v>003</v>
      </c>
    </row>
    <row r="3044" spans="1:3" x14ac:dyDescent="0.3">
      <c r="A3044">
        <v>3039</v>
      </c>
      <c r="B3044" t="str">
        <f>"00185519"</f>
        <v>00185519</v>
      </c>
      <c r="C3044" t="str">
        <f>"003"</f>
        <v>003</v>
      </c>
    </row>
    <row r="3045" spans="1:3" x14ac:dyDescent="0.3">
      <c r="A3045">
        <v>3040</v>
      </c>
      <c r="B3045" t="str">
        <f>"00818706"</f>
        <v>00818706</v>
      </c>
      <c r="C3045" t="s">
        <v>6</v>
      </c>
    </row>
    <row r="3046" spans="1:3" x14ac:dyDescent="0.3">
      <c r="A3046">
        <v>3041</v>
      </c>
      <c r="B3046" t="str">
        <f>"00279066"</f>
        <v>00279066</v>
      </c>
      <c r="C3046" t="str">
        <f>"003"</f>
        <v>003</v>
      </c>
    </row>
    <row r="3047" spans="1:3" x14ac:dyDescent="0.3">
      <c r="A3047">
        <v>3042</v>
      </c>
      <c r="B3047" t="str">
        <f>"00756825"</f>
        <v>00756825</v>
      </c>
      <c r="C3047" t="s">
        <v>6</v>
      </c>
    </row>
    <row r="3048" spans="1:3" x14ac:dyDescent="0.3">
      <c r="A3048">
        <v>3043</v>
      </c>
      <c r="B3048" t="str">
        <f>"00813397"</f>
        <v>00813397</v>
      </c>
      <c r="C3048" t="s">
        <v>5</v>
      </c>
    </row>
    <row r="3049" spans="1:3" x14ac:dyDescent="0.3">
      <c r="A3049">
        <v>3044</v>
      </c>
      <c r="B3049" t="str">
        <f>"00553506"</f>
        <v>00553506</v>
      </c>
      <c r="C3049" t="s">
        <v>7</v>
      </c>
    </row>
    <row r="3050" spans="1:3" x14ac:dyDescent="0.3">
      <c r="A3050">
        <v>3045</v>
      </c>
      <c r="B3050" t="str">
        <f>"00984945"</f>
        <v>00984945</v>
      </c>
      <c r="C3050" t="str">
        <f>"003"</f>
        <v>003</v>
      </c>
    </row>
    <row r="3051" spans="1:3" x14ac:dyDescent="0.3">
      <c r="A3051">
        <v>3046</v>
      </c>
      <c r="B3051" t="str">
        <f>"00671148"</f>
        <v>00671148</v>
      </c>
      <c r="C3051" t="str">
        <f>"003"</f>
        <v>003</v>
      </c>
    </row>
    <row r="3052" spans="1:3" x14ac:dyDescent="0.3">
      <c r="A3052">
        <v>3047</v>
      </c>
      <c r="B3052" t="str">
        <f>"00985006"</f>
        <v>00985006</v>
      </c>
      <c r="C3052" t="s">
        <v>6</v>
      </c>
    </row>
    <row r="3053" spans="1:3" x14ac:dyDescent="0.3">
      <c r="A3053">
        <v>3048</v>
      </c>
      <c r="B3053" t="str">
        <f>"00981244"</f>
        <v>00981244</v>
      </c>
      <c r="C3053" t="str">
        <f>"001"</f>
        <v>001</v>
      </c>
    </row>
    <row r="3054" spans="1:3" x14ac:dyDescent="0.3">
      <c r="A3054">
        <v>3049</v>
      </c>
      <c r="B3054" t="str">
        <f>"00221192"</f>
        <v>00221192</v>
      </c>
      <c r="C3054" t="str">
        <f>"001"</f>
        <v>001</v>
      </c>
    </row>
    <row r="3055" spans="1:3" x14ac:dyDescent="0.3">
      <c r="A3055">
        <v>3050</v>
      </c>
      <c r="B3055" t="str">
        <f>"00981782"</f>
        <v>00981782</v>
      </c>
      <c r="C3055" t="str">
        <f>"003"</f>
        <v>003</v>
      </c>
    </row>
    <row r="3056" spans="1:3" x14ac:dyDescent="0.3">
      <c r="A3056">
        <v>3051</v>
      </c>
      <c r="B3056" t="str">
        <f>"00780447"</f>
        <v>00780447</v>
      </c>
      <c r="C3056" t="str">
        <f>"003"</f>
        <v>003</v>
      </c>
    </row>
    <row r="3057" spans="1:3" x14ac:dyDescent="0.3">
      <c r="A3057">
        <v>3052</v>
      </c>
      <c r="B3057" t="str">
        <f>"00981833"</f>
        <v>00981833</v>
      </c>
      <c r="C3057" t="s">
        <v>5</v>
      </c>
    </row>
    <row r="3058" spans="1:3" x14ac:dyDescent="0.3">
      <c r="A3058">
        <v>3053</v>
      </c>
      <c r="B3058" t="str">
        <f>"00764885"</f>
        <v>00764885</v>
      </c>
      <c r="C3058" t="str">
        <f>"003"</f>
        <v>003</v>
      </c>
    </row>
    <row r="3059" spans="1:3" x14ac:dyDescent="0.3">
      <c r="A3059">
        <v>3054</v>
      </c>
      <c r="B3059" t="str">
        <f>"00986366"</f>
        <v>00986366</v>
      </c>
      <c r="C3059" t="str">
        <f>"003"</f>
        <v>003</v>
      </c>
    </row>
    <row r="3060" spans="1:3" x14ac:dyDescent="0.3">
      <c r="A3060">
        <v>3055</v>
      </c>
      <c r="B3060" t="str">
        <f>"00983521"</f>
        <v>00983521</v>
      </c>
      <c r="C3060" t="s">
        <v>5</v>
      </c>
    </row>
    <row r="3061" spans="1:3" x14ac:dyDescent="0.3">
      <c r="A3061">
        <v>3056</v>
      </c>
      <c r="B3061" t="str">
        <f>"00310421"</f>
        <v>00310421</v>
      </c>
      <c r="C3061" t="s">
        <v>11</v>
      </c>
    </row>
    <row r="3062" spans="1:3" x14ac:dyDescent="0.3">
      <c r="A3062">
        <v>3057</v>
      </c>
      <c r="B3062" t="str">
        <f>"00981988"</f>
        <v>00981988</v>
      </c>
      <c r="C3062" t="s">
        <v>7</v>
      </c>
    </row>
    <row r="3063" spans="1:3" x14ac:dyDescent="0.3">
      <c r="A3063">
        <v>3058</v>
      </c>
      <c r="B3063" t="str">
        <f>"00983755"</f>
        <v>00983755</v>
      </c>
      <c r="C3063" t="s">
        <v>5</v>
      </c>
    </row>
    <row r="3064" spans="1:3" x14ac:dyDescent="0.3">
      <c r="A3064">
        <v>3059</v>
      </c>
      <c r="B3064" t="str">
        <f>"00983944"</f>
        <v>00983944</v>
      </c>
      <c r="C3064" t="s">
        <v>10</v>
      </c>
    </row>
    <row r="3065" spans="1:3" x14ac:dyDescent="0.3">
      <c r="A3065">
        <v>3060</v>
      </c>
      <c r="B3065" t="str">
        <f>"00890049"</f>
        <v>00890049</v>
      </c>
      <c r="C3065" t="s">
        <v>5</v>
      </c>
    </row>
    <row r="3066" spans="1:3" x14ac:dyDescent="0.3">
      <c r="A3066">
        <v>3061</v>
      </c>
      <c r="B3066" t="str">
        <f>"00752362"</f>
        <v>00752362</v>
      </c>
      <c r="C3066" t="s">
        <v>6</v>
      </c>
    </row>
    <row r="3067" spans="1:3" x14ac:dyDescent="0.3">
      <c r="A3067">
        <v>3062</v>
      </c>
      <c r="B3067" t="str">
        <f>"00226004"</f>
        <v>00226004</v>
      </c>
      <c r="C3067" t="str">
        <f>"004"</f>
        <v>004</v>
      </c>
    </row>
    <row r="3068" spans="1:3" x14ac:dyDescent="0.3">
      <c r="A3068">
        <v>3063</v>
      </c>
      <c r="B3068" t="str">
        <f>"00815189"</f>
        <v>00815189</v>
      </c>
      <c r="C3068" t="str">
        <f>"003"</f>
        <v>003</v>
      </c>
    </row>
    <row r="3069" spans="1:3" x14ac:dyDescent="0.3">
      <c r="A3069">
        <v>3064</v>
      </c>
      <c r="B3069" t="str">
        <f>"00542698"</f>
        <v>00542698</v>
      </c>
      <c r="C3069" t="s">
        <v>5</v>
      </c>
    </row>
    <row r="3070" spans="1:3" x14ac:dyDescent="0.3">
      <c r="A3070">
        <v>3065</v>
      </c>
      <c r="B3070" t="str">
        <f>"00802860"</f>
        <v>00802860</v>
      </c>
      <c r="C3070" t="str">
        <f>"003"</f>
        <v>003</v>
      </c>
    </row>
    <row r="3071" spans="1:3" x14ac:dyDescent="0.3">
      <c r="A3071">
        <v>3066</v>
      </c>
      <c r="B3071" t="str">
        <f>"00940797"</f>
        <v>00940797</v>
      </c>
      <c r="C3071" t="str">
        <f>"003"</f>
        <v>003</v>
      </c>
    </row>
    <row r="3072" spans="1:3" x14ac:dyDescent="0.3">
      <c r="A3072">
        <v>3067</v>
      </c>
      <c r="B3072" t="str">
        <f>"00943213"</f>
        <v>00943213</v>
      </c>
      <c r="C3072" t="str">
        <f>"003"</f>
        <v>003</v>
      </c>
    </row>
    <row r="3073" spans="1:3" x14ac:dyDescent="0.3">
      <c r="A3073">
        <v>3068</v>
      </c>
      <c r="B3073" t="str">
        <f>"00982092"</f>
        <v>00982092</v>
      </c>
      <c r="C3073" t="str">
        <f>"003"</f>
        <v>003</v>
      </c>
    </row>
    <row r="3074" spans="1:3" x14ac:dyDescent="0.3">
      <c r="A3074">
        <v>3069</v>
      </c>
      <c r="B3074" t="str">
        <f>"00983224"</f>
        <v>00983224</v>
      </c>
      <c r="C3074" t="s">
        <v>5</v>
      </c>
    </row>
    <row r="3075" spans="1:3" x14ac:dyDescent="0.3">
      <c r="A3075">
        <v>3070</v>
      </c>
      <c r="B3075" t="str">
        <f>"00983839"</f>
        <v>00983839</v>
      </c>
      <c r="C3075" t="str">
        <f>"003"</f>
        <v>003</v>
      </c>
    </row>
    <row r="3076" spans="1:3" x14ac:dyDescent="0.3">
      <c r="A3076">
        <v>3071</v>
      </c>
      <c r="B3076" t="str">
        <f>"00982517"</f>
        <v>00982517</v>
      </c>
      <c r="C3076" t="s">
        <v>5</v>
      </c>
    </row>
    <row r="3077" spans="1:3" x14ac:dyDescent="0.3">
      <c r="A3077">
        <v>3072</v>
      </c>
      <c r="B3077" t="str">
        <f>"00973586"</f>
        <v>00973586</v>
      </c>
      <c r="C3077" t="s">
        <v>7</v>
      </c>
    </row>
    <row r="3078" spans="1:3" x14ac:dyDescent="0.3">
      <c r="A3078">
        <v>3073</v>
      </c>
      <c r="B3078" t="str">
        <f>"00358847"</f>
        <v>00358847</v>
      </c>
      <c r="C3078" t="s">
        <v>5</v>
      </c>
    </row>
    <row r="3079" spans="1:3" x14ac:dyDescent="0.3">
      <c r="A3079">
        <v>3074</v>
      </c>
      <c r="B3079" t="str">
        <f>"00750652"</f>
        <v>00750652</v>
      </c>
      <c r="C3079" t="str">
        <f>"003"</f>
        <v>003</v>
      </c>
    </row>
    <row r="3080" spans="1:3" x14ac:dyDescent="0.3">
      <c r="A3080">
        <v>3075</v>
      </c>
      <c r="B3080" t="str">
        <f>"00341387"</f>
        <v>00341387</v>
      </c>
      <c r="C3080" t="s">
        <v>5</v>
      </c>
    </row>
    <row r="3081" spans="1:3" x14ac:dyDescent="0.3">
      <c r="A3081">
        <v>3076</v>
      </c>
      <c r="B3081" t="str">
        <f>"00979662"</f>
        <v>00979662</v>
      </c>
      <c r="C3081" t="s">
        <v>13</v>
      </c>
    </row>
    <row r="3082" spans="1:3" x14ac:dyDescent="0.3">
      <c r="A3082">
        <v>3077</v>
      </c>
      <c r="B3082" t="str">
        <f>"00980782"</f>
        <v>00980782</v>
      </c>
      <c r="C3082" t="s">
        <v>5</v>
      </c>
    </row>
    <row r="3083" spans="1:3" x14ac:dyDescent="0.3">
      <c r="A3083">
        <v>3078</v>
      </c>
      <c r="B3083" t="str">
        <f>"00879469"</f>
        <v>00879469</v>
      </c>
      <c r="C3083" t="str">
        <f>"003"</f>
        <v>003</v>
      </c>
    </row>
    <row r="3084" spans="1:3" x14ac:dyDescent="0.3">
      <c r="A3084">
        <v>3079</v>
      </c>
      <c r="B3084" t="str">
        <f>"00984839"</f>
        <v>00984839</v>
      </c>
      <c r="C3084" t="s">
        <v>6</v>
      </c>
    </row>
    <row r="3085" spans="1:3" x14ac:dyDescent="0.3">
      <c r="A3085">
        <v>3080</v>
      </c>
      <c r="B3085" t="str">
        <f>"00232866"</f>
        <v>00232866</v>
      </c>
      <c r="C3085" t="str">
        <f>"003"</f>
        <v>003</v>
      </c>
    </row>
    <row r="3086" spans="1:3" x14ac:dyDescent="0.3">
      <c r="A3086">
        <v>3081</v>
      </c>
      <c r="B3086" t="str">
        <f>"00854012"</f>
        <v>00854012</v>
      </c>
      <c r="C3086" t="s">
        <v>5</v>
      </c>
    </row>
    <row r="3087" spans="1:3" x14ac:dyDescent="0.3">
      <c r="A3087">
        <v>3082</v>
      </c>
      <c r="B3087" t="str">
        <f>"00668842"</f>
        <v>00668842</v>
      </c>
      <c r="C3087" t="s">
        <v>26</v>
      </c>
    </row>
    <row r="3088" spans="1:3" x14ac:dyDescent="0.3">
      <c r="A3088">
        <v>3083</v>
      </c>
      <c r="B3088" t="str">
        <f>"00982992"</f>
        <v>00982992</v>
      </c>
      <c r="C3088" t="str">
        <f>"003"</f>
        <v>003</v>
      </c>
    </row>
    <row r="3089" spans="1:3" x14ac:dyDescent="0.3">
      <c r="A3089">
        <v>3084</v>
      </c>
      <c r="B3089" t="str">
        <f>"00985525"</f>
        <v>00985525</v>
      </c>
      <c r="C3089" t="str">
        <f>"003"</f>
        <v>003</v>
      </c>
    </row>
    <row r="3090" spans="1:3" x14ac:dyDescent="0.3">
      <c r="A3090">
        <v>3085</v>
      </c>
      <c r="B3090" t="str">
        <f>"00337308"</f>
        <v>00337308</v>
      </c>
      <c r="C3090" t="str">
        <f>"003"</f>
        <v>003</v>
      </c>
    </row>
    <row r="3091" spans="1:3" x14ac:dyDescent="0.3">
      <c r="A3091">
        <v>3086</v>
      </c>
      <c r="B3091" t="str">
        <f>"00932277"</f>
        <v>00932277</v>
      </c>
      <c r="C3091" t="s">
        <v>5</v>
      </c>
    </row>
    <row r="3092" spans="1:3" x14ac:dyDescent="0.3">
      <c r="A3092">
        <v>3087</v>
      </c>
      <c r="B3092" t="str">
        <f>"00479508"</f>
        <v>00479508</v>
      </c>
      <c r="C3092" t="str">
        <f>"003"</f>
        <v>003</v>
      </c>
    </row>
    <row r="3093" spans="1:3" x14ac:dyDescent="0.3">
      <c r="A3093">
        <v>3088</v>
      </c>
      <c r="B3093" t="str">
        <f>"00982408"</f>
        <v>00982408</v>
      </c>
      <c r="C3093" t="s">
        <v>5</v>
      </c>
    </row>
    <row r="3094" spans="1:3" x14ac:dyDescent="0.3">
      <c r="A3094">
        <v>3089</v>
      </c>
      <c r="B3094" t="str">
        <f>"00985498"</f>
        <v>00985498</v>
      </c>
      <c r="C3094" t="s">
        <v>5</v>
      </c>
    </row>
    <row r="3095" spans="1:3" x14ac:dyDescent="0.3">
      <c r="A3095">
        <v>3090</v>
      </c>
      <c r="B3095" t="str">
        <f>"00462689"</f>
        <v>00462689</v>
      </c>
      <c r="C3095" t="s">
        <v>5</v>
      </c>
    </row>
    <row r="3096" spans="1:3" x14ac:dyDescent="0.3">
      <c r="A3096">
        <v>3091</v>
      </c>
      <c r="B3096" t="str">
        <f>"00985675"</f>
        <v>00985675</v>
      </c>
      <c r="C3096" t="s">
        <v>5</v>
      </c>
    </row>
    <row r="3097" spans="1:3" x14ac:dyDescent="0.3">
      <c r="A3097">
        <v>3092</v>
      </c>
      <c r="B3097" t="str">
        <f>"00848768"</f>
        <v>00848768</v>
      </c>
      <c r="C3097" t="s">
        <v>5</v>
      </c>
    </row>
    <row r="3098" spans="1:3" x14ac:dyDescent="0.3">
      <c r="A3098">
        <v>3093</v>
      </c>
      <c r="B3098" t="str">
        <f>"00312490"</f>
        <v>00312490</v>
      </c>
      <c r="C3098" t="str">
        <f>"003"</f>
        <v>003</v>
      </c>
    </row>
    <row r="3099" spans="1:3" x14ac:dyDescent="0.3">
      <c r="A3099">
        <v>3094</v>
      </c>
      <c r="B3099" t="str">
        <f>"00986411"</f>
        <v>00986411</v>
      </c>
      <c r="C3099" t="str">
        <f>"003"</f>
        <v>003</v>
      </c>
    </row>
    <row r="3100" spans="1:3" x14ac:dyDescent="0.3">
      <c r="A3100">
        <v>3095</v>
      </c>
      <c r="B3100" t="str">
        <f>"00149540"</f>
        <v>00149540</v>
      </c>
      <c r="C3100" t="s">
        <v>10</v>
      </c>
    </row>
    <row r="3101" spans="1:3" x14ac:dyDescent="0.3">
      <c r="A3101">
        <v>3096</v>
      </c>
      <c r="B3101" t="str">
        <f>"00466035"</f>
        <v>00466035</v>
      </c>
      <c r="C3101" t="s">
        <v>5</v>
      </c>
    </row>
    <row r="3102" spans="1:3" x14ac:dyDescent="0.3">
      <c r="A3102">
        <v>3097</v>
      </c>
      <c r="B3102" t="str">
        <f>"00139986"</f>
        <v>00139986</v>
      </c>
      <c r="C3102" t="s">
        <v>11</v>
      </c>
    </row>
    <row r="3103" spans="1:3" x14ac:dyDescent="0.3">
      <c r="A3103">
        <v>3098</v>
      </c>
      <c r="B3103" t="str">
        <f>"00263709"</f>
        <v>00263709</v>
      </c>
      <c r="C3103" t="s">
        <v>5</v>
      </c>
    </row>
    <row r="3104" spans="1:3" x14ac:dyDescent="0.3">
      <c r="A3104">
        <v>3099</v>
      </c>
      <c r="B3104" t="str">
        <f>"00557543"</f>
        <v>00557543</v>
      </c>
      <c r="C3104" t="s">
        <v>5</v>
      </c>
    </row>
    <row r="3105" spans="1:3" x14ac:dyDescent="0.3">
      <c r="A3105">
        <v>3100</v>
      </c>
      <c r="B3105" t="str">
        <f>"00620074"</f>
        <v>00620074</v>
      </c>
      <c r="C3105" t="str">
        <f>"003"</f>
        <v>003</v>
      </c>
    </row>
    <row r="3106" spans="1:3" x14ac:dyDescent="0.3">
      <c r="A3106">
        <v>3101</v>
      </c>
      <c r="B3106" t="str">
        <f>"00815368"</f>
        <v>00815368</v>
      </c>
      <c r="C3106" t="s">
        <v>5</v>
      </c>
    </row>
    <row r="3107" spans="1:3" x14ac:dyDescent="0.3">
      <c r="A3107">
        <v>3102</v>
      </c>
      <c r="B3107" t="str">
        <f>"00980442"</f>
        <v>00980442</v>
      </c>
      <c r="C3107" t="s">
        <v>5</v>
      </c>
    </row>
    <row r="3108" spans="1:3" x14ac:dyDescent="0.3">
      <c r="A3108">
        <v>3103</v>
      </c>
      <c r="B3108" t="str">
        <f>"00812363"</f>
        <v>00812363</v>
      </c>
      <c r="C3108" t="s">
        <v>7</v>
      </c>
    </row>
    <row r="3109" spans="1:3" x14ac:dyDescent="0.3">
      <c r="A3109">
        <v>3104</v>
      </c>
      <c r="B3109" t="str">
        <f>"201512005605"</f>
        <v>201512005605</v>
      </c>
      <c r="C3109" t="s">
        <v>18</v>
      </c>
    </row>
    <row r="3110" spans="1:3" x14ac:dyDescent="0.3">
      <c r="A3110">
        <v>3105</v>
      </c>
      <c r="B3110" t="str">
        <f>"201406004594"</f>
        <v>201406004594</v>
      </c>
      <c r="C3110" t="s">
        <v>5</v>
      </c>
    </row>
    <row r="3111" spans="1:3" x14ac:dyDescent="0.3">
      <c r="A3111">
        <v>3106</v>
      </c>
      <c r="B3111" t="str">
        <f>"00497200"</f>
        <v>00497200</v>
      </c>
      <c r="C3111" t="s">
        <v>5</v>
      </c>
    </row>
    <row r="3112" spans="1:3" x14ac:dyDescent="0.3">
      <c r="A3112">
        <v>3107</v>
      </c>
      <c r="B3112" t="str">
        <f>"00027313"</f>
        <v>00027313</v>
      </c>
      <c r="C3112" t="s">
        <v>6</v>
      </c>
    </row>
    <row r="3113" spans="1:3" x14ac:dyDescent="0.3">
      <c r="A3113">
        <v>3108</v>
      </c>
      <c r="B3113" t="str">
        <f>"00916075"</f>
        <v>00916075</v>
      </c>
      <c r="C3113" t="str">
        <f>"003"</f>
        <v>003</v>
      </c>
    </row>
    <row r="3114" spans="1:3" x14ac:dyDescent="0.3">
      <c r="A3114">
        <v>3109</v>
      </c>
      <c r="B3114" t="str">
        <f>"00792626"</f>
        <v>00792626</v>
      </c>
      <c r="C3114" t="s">
        <v>5</v>
      </c>
    </row>
    <row r="3115" spans="1:3" x14ac:dyDescent="0.3">
      <c r="A3115">
        <v>3110</v>
      </c>
      <c r="B3115" t="str">
        <f>"00800746"</f>
        <v>00800746</v>
      </c>
      <c r="C3115" t="str">
        <f>"003"</f>
        <v>003</v>
      </c>
    </row>
    <row r="3116" spans="1:3" x14ac:dyDescent="0.3">
      <c r="A3116">
        <v>3111</v>
      </c>
      <c r="B3116" t="str">
        <f>"00985441"</f>
        <v>00985441</v>
      </c>
      <c r="C3116" t="s">
        <v>5</v>
      </c>
    </row>
    <row r="3117" spans="1:3" x14ac:dyDescent="0.3">
      <c r="A3117">
        <v>3112</v>
      </c>
      <c r="B3117" t="str">
        <f>"00985617"</f>
        <v>00985617</v>
      </c>
      <c r="C3117" t="s">
        <v>10</v>
      </c>
    </row>
    <row r="3118" spans="1:3" x14ac:dyDescent="0.3">
      <c r="A3118">
        <v>3113</v>
      </c>
      <c r="B3118" t="str">
        <f>"00986905"</f>
        <v>00986905</v>
      </c>
      <c r="C3118" t="s">
        <v>5</v>
      </c>
    </row>
    <row r="3119" spans="1:3" x14ac:dyDescent="0.3">
      <c r="A3119">
        <v>3114</v>
      </c>
      <c r="B3119" t="str">
        <f>"00986922"</f>
        <v>00986922</v>
      </c>
      <c r="C3119" t="s">
        <v>5</v>
      </c>
    </row>
    <row r="3120" spans="1:3" x14ac:dyDescent="0.3">
      <c r="A3120">
        <v>3115</v>
      </c>
      <c r="B3120" t="str">
        <f>"00983431"</f>
        <v>00983431</v>
      </c>
      <c r="C3120" t="s">
        <v>11</v>
      </c>
    </row>
    <row r="3121" spans="1:3" x14ac:dyDescent="0.3">
      <c r="A3121">
        <v>3116</v>
      </c>
      <c r="B3121" t="str">
        <f>"00983967"</f>
        <v>00983967</v>
      </c>
      <c r="C3121" t="s">
        <v>11</v>
      </c>
    </row>
    <row r="3122" spans="1:3" x14ac:dyDescent="0.3">
      <c r="A3122">
        <v>3117</v>
      </c>
      <c r="B3122" t="str">
        <f>"00680008"</f>
        <v>00680008</v>
      </c>
      <c r="C3122" t="s">
        <v>5</v>
      </c>
    </row>
    <row r="3123" spans="1:3" x14ac:dyDescent="0.3">
      <c r="A3123">
        <v>3118</v>
      </c>
      <c r="B3123" t="str">
        <f>"00309748"</f>
        <v>00309748</v>
      </c>
      <c r="C3123" t="str">
        <f>"003"</f>
        <v>003</v>
      </c>
    </row>
    <row r="3124" spans="1:3" x14ac:dyDescent="0.3">
      <c r="A3124">
        <v>3119</v>
      </c>
      <c r="B3124" t="str">
        <f>"00184036"</f>
        <v>00184036</v>
      </c>
      <c r="C3124" t="s">
        <v>10</v>
      </c>
    </row>
    <row r="3125" spans="1:3" x14ac:dyDescent="0.3">
      <c r="A3125">
        <v>3120</v>
      </c>
      <c r="B3125" t="str">
        <f>"00987169"</f>
        <v>00987169</v>
      </c>
      <c r="C3125" t="s">
        <v>5</v>
      </c>
    </row>
    <row r="3126" spans="1:3" x14ac:dyDescent="0.3">
      <c r="A3126">
        <v>3121</v>
      </c>
      <c r="B3126" t="str">
        <f>"00652718"</f>
        <v>00652718</v>
      </c>
      <c r="C3126" t="s">
        <v>11</v>
      </c>
    </row>
    <row r="3127" spans="1:3" x14ac:dyDescent="0.3">
      <c r="A3127">
        <v>3122</v>
      </c>
      <c r="B3127" t="str">
        <f>"201511031340"</f>
        <v>201511031340</v>
      </c>
      <c r="C3127" t="s">
        <v>7</v>
      </c>
    </row>
    <row r="3128" spans="1:3" x14ac:dyDescent="0.3">
      <c r="A3128">
        <v>3123</v>
      </c>
      <c r="B3128" t="str">
        <f>"00985569"</f>
        <v>00985569</v>
      </c>
      <c r="C3128" t="s">
        <v>11</v>
      </c>
    </row>
    <row r="3129" spans="1:3" x14ac:dyDescent="0.3">
      <c r="A3129">
        <v>3124</v>
      </c>
      <c r="B3129" t="str">
        <f>"00872829"</f>
        <v>00872829</v>
      </c>
      <c r="C3129" t="str">
        <f>"003"</f>
        <v>003</v>
      </c>
    </row>
    <row r="3130" spans="1:3" x14ac:dyDescent="0.3">
      <c r="A3130">
        <v>3125</v>
      </c>
      <c r="B3130" t="str">
        <f>"00984108"</f>
        <v>00984108</v>
      </c>
      <c r="C3130" t="s">
        <v>5</v>
      </c>
    </row>
    <row r="3131" spans="1:3" x14ac:dyDescent="0.3">
      <c r="A3131">
        <v>3126</v>
      </c>
      <c r="B3131" t="str">
        <f>"00759576"</f>
        <v>00759576</v>
      </c>
      <c r="C3131" t="s">
        <v>6</v>
      </c>
    </row>
    <row r="3132" spans="1:3" x14ac:dyDescent="0.3">
      <c r="A3132">
        <v>3127</v>
      </c>
      <c r="B3132" t="str">
        <f>"00983453"</f>
        <v>00983453</v>
      </c>
      <c r="C3132" t="str">
        <f>"003"</f>
        <v>003</v>
      </c>
    </row>
    <row r="3133" spans="1:3" x14ac:dyDescent="0.3">
      <c r="A3133">
        <v>3128</v>
      </c>
      <c r="B3133" t="str">
        <f>"00982799"</f>
        <v>00982799</v>
      </c>
      <c r="C3133" t="s">
        <v>9</v>
      </c>
    </row>
    <row r="3134" spans="1:3" x14ac:dyDescent="0.3">
      <c r="A3134">
        <v>3129</v>
      </c>
      <c r="B3134" t="str">
        <f>"00548512"</f>
        <v>00548512</v>
      </c>
      <c r="C3134" t="str">
        <f>"003"</f>
        <v>003</v>
      </c>
    </row>
    <row r="3135" spans="1:3" x14ac:dyDescent="0.3">
      <c r="A3135">
        <v>3130</v>
      </c>
      <c r="B3135" t="str">
        <f>"00864162"</f>
        <v>00864162</v>
      </c>
      <c r="C3135" t="s">
        <v>6</v>
      </c>
    </row>
    <row r="3136" spans="1:3" x14ac:dyDescent="0.3">
      <c r="A3136">
        <v>3131</v>
      </c>
      <c r="B3136" t="str">
        <f>"201511042415"</f>
        <v>201511042415</v>
      </c>
      <c r="C3136" t="s">
        <v>11</v>
      </c>
    </row>
    <row r="3137" spans="1:3" x14ac:dyDescent="0.3">
      <c r="A3137">
        <v>3132</v>
      </c>
      <c r="B3137" t="str">
        <f>"201406011757"</f>
        <v>201406011757</v>
      </c>
      <c r="C3137" t="str">
        <f>"003"</f>
        <v>003</v>
      </c>
    </row>
    <row r="3138" spans="1:3" x14ac:dyDescent="0.3">
      <c r="A3138">
        <v>3133</v>
      </c>
      <c r="B3138" t="str">
        <f>"00983519"</f>
        <v>00983519</v>
      </c>
      <c r="C3138" t="s">
        <v>5</v>
      </c>
    </row>
    <row r="3139" spans="1:3" x14ac:dyDescent="0.3">
      <c r="A3139">
        <v>3134</v>
      </c>
      <c r="B3139" t="str">
        <f>"00947075"</f>
        <v>00947075</v>
      </c>
      <c r="C3139" t="str">
        <f>"003"</f>
        <v>003</v>
      </c>
    </row>
    <row r="3140" spans="1:3" x14ac:dyDescent="0.3">
      <c r="A3140">
        <v>3135</v>
      </c>
      <c r="B3140" t="str">
        <f>"00716476"</f>
        <v>00716476</v>
      </c>
      <c r="C3140" t="str">
        <f>"003"</f>
        <v>003</v>
      </c>
    </row>
    <row r="3141" spans="1:3" x14ac:dyDescent="0.3">
      <c r="A3141">
        <v>3136</v>
      </c>
      <c r="B3141" t="str">
        <f>"00312851"</f>
        <v>00312851</v>
      </c>
      <c r="C3141" t="s">
        <v>5</v>
      </c>
    </row>
    <row r="3142" spans="1:3" x14ac:dyDescent="0.3">
      <c r="A3142">
        <v>3137</v>
      </c>
      <c r="B3142" t="str">
        <f>"00986611"</f>
        <v>00986611</v>
      </c>
      <c r="C3142" t="str">
        <f>"003"</f>
        <v>003</v>
      </c>
    </row>
    <row r="3143" spans="1:3" x14ac:dyDescent="0.3">
      <c r="A3143">
        <v>3138</v>
      </c>
      <c r="B3143" t="str">
        <f>"00977788"</f>
        <v>00977788</v>
      </c>
      <c r="C3143" t="str">
        <f>"003"</f>
        <v>003</v>
      </c>
    </row>
    <row r="3144" spans="1:3" x14ac:dyDescent="0.3">
      <c r="A3144">
        <v>3139</v>
      </c>
      <c r="B3144" t="str">
        <f>"00502515"</f>
        <v>00502515</v>
      </c>
      <c r="C3144" t="s">
        <v>5</v>
      </c>
    </row>
    <row r="3145" spans="1:3" x14ac:dyDescent="0.3">
      <c r="A3145">
        <v>3140</v>
      </c>
      <c r="B3145" t="str">
        <f>"201304001584"</f>
        <v>201304001584</v>
      </c>
      <c r="C3145" t="s">
        <v>7</v>
      </c>
    </row>
    <row r="3146" spans="1:3" x14ac:dyDescent="0.3">
      <c r="A3146">
        <v>3141</v>
      </c>
      <c r="B3146" t="str">
        <f>"00979067"</f>
        <v>00979067</v>
      </c>
      <c r="C3146" t="str">
        <f>"003"</f>
        <v>003</v>
      </c>
    </row>
    <row r="3147" spans="1:3" x14ac:dyDescent="0.3">
      <c r="A3147">
        <v>3142</v>
      </c>
      <c r="B3147" t="str">
        <f>"00984299"</f>
        <v>00984299</v>
      </c>
      <c r="C3147" t="str">
        <f>"001"</f>
        <v>001</v>
      </c>
    </row>
    <row r="3148" spans="1:3" x14ac:dyDescent="0.3">
      <c r="A3148">
        <v>3143</v>
      </c>
      <c r="B3148" t="str">
        <f>"00985508"</f>
        <v>00985508</v>
      </c>
      <c r="C3148" t="s">
        <v>13</v>
      </c>
    </row>
    <row r="3149" spans="1:3" x14ac:dyDescent="0.3">
      <c r="A3149">
        <v>3144</v>
      </c>
      <c r="B3149" t="str">
        <f>"00979982"</f>
        <v>00979982</v>
      </c>
      <c r="C3149" t="s">
        <v>5</v>
      </c>
    </row>
    <row r="3150" spans="1:3" x14ac:dyDescent="0.3">
      <c r="A3150">
        <v>3145</v>
      </c>
      <c r="B3150" t="str">
        <f>"00800923"</f>
        <v>00800923</v>
      </c>
      <c r="C3150" t="s">
        <v>5</v>
      </c>
    </row>
    <row r="3151" spans="1:3" x14ac:dyDescent="0.3">
      <c r="A3151">
        <v>3146</v>
      </c>
      <c r="B3151" t="str">
        <f>"00928846"</f>
        <v>00928846</v>
      </c>
      <c r="C3151" t="s">
        <v>5</v>
      </c>
    </row>
    <row r="3152" spans="1:3" x14ac:dyDescent="0.3">
      <c r="A3152">
        <v>3147</v>
      </c>
      <c r="B3152" t="str">
        <f>"00142836"</f>
        <v>00142836</v>
      </c>
      <c r="C3152" t="str">
        <f>"001"</f>
        <v>001</v>
      </c>
    </row>
    <row r="3153" spans="1:3" x14ac:dyDescent="0.3">
      <c r="A3153">
        <v>3148</v>
      </c>
      <c r="B3153" t="str">
        <f>"00292704"</f>
        <v>00292704</v>
      </c>
      <c r="C3153" t="str">
        <f>"003"</f>
        <v>003</v>
      </c>
    </row>
    <row r="3154" spans="1:3" x14ac:dyDescent="0.3">
      <c r="A3154">
        <v>3149</v>
      </c>
      <c r="B3154" t="str">
        <f>"00927788"</f>
        <v>00927788</v>
      </c>
      <c r="C3154" t="s">
        <v>5</v>
      </c>
    </row>
    <row r="3155" spans="1:3" x14ac:dyDescent="0.3">
      <c r="A3155">
        <v>3150</v>
      </c>
      <c r="B3155" t="str">
        <f>"00018486"</f>
        <v>00018486</v>
      </c>
      <c r="C3155" t="s">
        <v>10</v>
      </c>
    </row>
    <row r="3156" spans="1:3" x14ac:dyDescent="0.3">
      <c r="A3156">
        <v>3151</v>
      </c>
      <c r="B3156" t="str">
        <f>"00444154"</f>
        <v>00444154</v>
      </c>
      <c r="C3156" t="str">
        <f>"003"</f>
        <v>003</v>
      </c>
    </row>
    <row r="3157" spans="1:3" x14ac:dyDescent="0.3">
      <c r="A3157">
        <v>3152</v>
      </c>
      <c r="B3157" t="str">
        <f>"00191453"</f>
        <v>00191453</v>
      </c>
      <c r="C3157" t="s">
        <v>5</v>
      </c>
    </row>
    <row r="3158" spans="1:3" x14ac:dyDescent="0.3">
      <c r="A3158">
        <v>3153</v>
      </c>
      <c r="B3158" t="str">
        <f>"00776194"</f>
        <v>00776194</v>
      </c>
      <c r="C3158" t="s">
        <v>10</v>
      </c>
    </row>
    <row r="3159" spans="1:3" x14ac:dyDescent="0.3">
      <c r="A3159">
        <v>3154</v>
      </c>
      <c r="B3159" t="str">
        <f>"00818946"</f>
        <v>00818946</v>
      </c>
      <c r="C3159" t="s">
        <v>5</v>
      </c>
    </row>
    <row r="3160" spans="1:3" x14ac:dyDescent="0.3">
      <c r="A3160">
        <v>3155</v>
      </c>
      <c r="B3160" t="str">
        <f>"00814221"</f>
        <v>00814221</v>
      </c>
      <c r="C3160" t="s">
        <v>5</v>
      </c>
    </row>
    <row r="3161" spans="1:3" x14ac:dyDescent="0.3">
      <c r="A3161">
        <v>3156</v>
      </c>
      <c r="B3161" t="str">
        <f>"00986849"</f>
        <v>00986849</v>
      </c>
      <c r="C3161" t="s">
        <v>5</v>
      </c>
    </row>
    <row r="3162" spans="1:3" x14ac:dyDescent="0.3">
      <c r="A3162">
        <v>3157</v>
      </c>
      <c r="B3162" t="str">
        <f>"00982099"</f>
        <v>00982099</v>
      </c>
      <c r="C3162" t="str">
        <f>"003"</f>
        <v>003</v>
      </c>
    </row>
    <row r="3163" spans="1:3" x14ac:dyDescent="0.3">
      <c r="A3163">
        <v>3158</v>
      </c>
      <c r="B3163" t="str">
        <f>"00792851"</f>
        <v>00792851</v>
      </c>
      <c r="C3163" t="s">
        <v>5</v>
      </c>
    </row>
    <row r="3164" spans="1:3" x14ac:dyDescent="0.3">
      <c r="A3164">
        <v>3159</v>
      </c>
      <c r="B3164" t="str">
        <f>"00817137"</f>
        <v>00817137</v>
      </c>
      <c r="C3164" t="s">
        <v>5</v>
      </c>
    </row>
    <row r="3165" spans="1:3" x14ac:dyDescent="0.3">
      <c r="A3165">
        <v>3160</v>
      </c>
      <c r="B3165" t="str">
        <f>"00974990"</f>
        <v>00974990</v>
      </c>
      <c r="C3165" t="str">
        <f>"003"</f>
        <v>003</v>
      </c>
    </row>
    <row r="3166" spans="1:3" x14ac:dyDescent="0.3">
      <c r="A3166">
        <v>3161</v>
      </c>
      <c r="B3166" t="str">
        <f>"00918620"</f>
        <v>00918620</v>
      </c>
      <c r="C3166" t="str">
        <f>"003"</f>
        <v>003</v>
      </c>
    </row>
    <row r="3167" spans="1:3" x14ac:dyDescent="0.3">
      <c r="A3167">
        <v>3162</v>
      </c>
      <c r="B3167" t="str">
        <f>"00781246"</f>
        <v>00781246</v>
      </c>
      <c r="C3167" t="s">
        <v>5</v>
      </c>
    </row>
    <row r="3168" spans="1:3" x14ac:dyDescent="0.3">
      <c r="A3168">
        <v>3163</v>
      </c>
      <c r="B3168" t="str">
        <f>"00987048"</f>
        <v>00987048</v>
      </c>
      <c r="C3168" t="str">
        <f>"004"</f>
        <v>004</v>
      </c>
    </row>
    <row r="3169" spans="1:3" x14ac:dyDescent="0.3">
      <c r="A3169">
        <v>3164</v>
      </c>
      <c r="B3169" t="str">
        <f>"00982520"</f>
        <v>00982520</v>
      </c>
      <c r="C3169" t="s">
        <v>5</v>
      </c>
    </row>
    <row r="3170" spans="1:3" x14ac:dyDescent="0.3">
      <c r="A3170">
        <v>3165</v>
      </c>
      <c r="B3170" t="str">
        <f>"00872731"</f>
        <v>00872731</v>
      </c>
      <c r="C3170" t="str">
        <f>"003"</f>
        <v>003</v>
      </c>
    </row>
    <row r="3171" spans="1:3" x14ac:dyDescent="0.3">
      <c r="A3171">
        <v>3166</v>
      </c>
      <c r="B3171" t="str">
        <f>"00981408"</f>
        <v>00981408</v>
      </c>
      <c r="C3171" t="str">
        <f>"003"</f>
        <v>003</v>
      </c>
    </row>
    <row r="3172" spans="1:3" x14ac:dyDescent="0.3">
      <c r="A3172">
        <v>3167</v>
      </c>
      <c r="B3172" t="str">
        <f>"00448489"</f>
        <v>00448489</v>
      </c>
      <c r="C3172" t="s">
        <v>5</v>
      </c>
    </row>
    <row r="3173" spans="1:3" x14ac:dyDescent="0.3">
      <c r="A3173">
        <v>3168</v>
      </c>
      <c r="B3173" t="str">
        <f>"00657181"</f>
        <v>00657181</v>
      </c>
      <c r="C3173" t="s">
        <v>6</v>
      </c>
    </row>
    <row r="3174" spans="1:3" x14ac:dyDescent="0.3">
      <c r="A3174">
        <v>3169</v>
      </c>
      <c r="B3174" t="str">
        <f>"00985316"</f>
        <v>00985316</v>
      </c>
      <c r="C3174" t="str">
        <f>"003"</f>
        <v>003</v>
      </c>
    </row>
    <row r="3175" spans="1:3" x14ac:dyDescent="0.3">
      <c r="A3175">
        <v>3170</v>
      </c>
      <c r="B3175" t="str">
        <f>"201511038491"</f>
        <v>201511038491</v>
      </c>
      <c r="C3175" t="s">
        <v>5</v>
      </c>
    </row>
    <row r="3176" spans="1:3" x14ac:dyDescent="0.3">
      <c r="A3176">
        <v>3171</v>
      </c>
      <c r="B3176" t="str">
        <f>"201601001145"</f>
        <v>201601001145</v>
      </c>
      <c r="C3176" t="str">
        <f>"003"</f>
        <v>003</v>
      </c>
    </row>
    <row r="3177" spans="1:3" x14ac:dyDescent="0.3">
      <c r="A3177">
        <v>3172</v>
      </c>
      <c r="B3177" t="str">
        <f>"00984273"</f>
        <v>00984273</v>
      </c>
      <c r="C3177" t="str">
        <f>"003"</f>
        <v>003</v>
      </c>
    </row>
    <row r="3178" spans="1:3" x14ac:dyDescent="0.3">
      <c r="A3178">
        <v>3173</v>
      </c>
      <c r="B3178" t="str">
        <f>"00982366"</f>
        <v>00982366</v>
      </c>
      <c r="C3178" t="s">
        <v>6</v>
      </c>
    </row>
    <row r="3179" spans="1:3" x14ac:dyDescent="0.3">
      <c r="A3179">
        <v>3174</v>
      </c>
      <c r="B3179" t="str">
        <f>"00654402"</f>
        <v>00654402</v>
      </c>
      <c r="C3179" t="s">
        <v>7</v>
      </c>
    </row>
    <row r="3180" spans="1:3" x14ac:dyDescent="0.3">
      <c r="A3180">
        <v>3175</v>
      </c>
      <c r="B3180" t="str">
        <f>"201502000904"</f>
        <v>201502000904</v>
      </c>
      <c r="C3180" t="s">
        <v>7</v>
      </c>
    </row>
    <row r="3181" spans="1:3" x14ac:dyDescent="0.3">
      <c r="A3181">
        <v>3176</v>
      </c>
      <c r="B3181" t="str">
        <f>"00329533"</f>
        <v>00329533</v>
      </c>
      <c r="C3181" t="s">
        <v>5</v>
      </c>
    </row>
    <row r="3182" spans="1:3" x14ac:dyDescent="0.3">
      <c r="A3182">
        <v>3177</v>
      </c>
      <c r="B3182" t="str">
        <f>"201604002995"</f>
        <v>201604002995</v>
      </c>
      <c r="C3182" t="s">
        <v>7</v>
      </c>
    </row>
    <row r="3183" spans="1:3" x14ac:dyDescent="0.3">
      <c r="A3183">
        <v>3178</v>
      </c>
      <c r="B3183" t="str">
        <f>"00981871"</f>
        <v>00981871</v>
      </c>
      <c r="C3183" t="s">
        <v>5</v>
      </c>
    </row>
    <row r="3184" spans="1:3" x14ac:dyDescent="0.3">
      <c r="A3184">
        <v>3179</v>
      </c>
      <c r="B3184" t="str">
        <f>"00815771"</f>
        <v>00815771</v>
      </c>
      <c r="C3184" t="s">
        <v>7</v>
      </c>
    </row>
    <row r="3185" spans="1:3" x14ac:dyDescent="0.3">
      <c r="A3185">
        <v>3180</v>
      </c>
      <c r="B3185" t="str">
        <f>"00762287"</f>
        <v>00762287</v>
      </c>
      <c r="C3185" t="s">
        <v>5</v>
      </c>
    </row>
    <row r="3186" spans="1:3" x14ac:dyDescent="0.3">
      <c r="A3186">
        <v>3181</v>
      </c>
      <c r="B3186" t="str">
        <f>"00774375"</f>
        <v>00774375</v>
      </c>
      <c r="C3186" t="s">
        <v>6</v>
      </c>
    </row>
    <row r="3187" spans="1:3" x14ac:dyDescent="0.3">
      <c r="A3187">
        <v>3182</v>
      </c>
      <c r="B3187" t="str">
        <f>"00983532"</f>
        <v>00983532</v>
      </c>
      <c r="C3187" t="s">
        <v>5</v>
      </c>
    </row>
    <row r="3188" spans="1:3" x14ac:dyDescent="0.3">
      <c r="A3188">
        <v>3183</v>
      </c>
      <c r="B3188" t="str">
        <f>"00975516"</f>
        <v>00975516</v>
      </c>
      <c r="C3188" t="s">
        <v>6</v>
      </c>
    </row>
    <row r="3189" spans="1:3" x14ac:dyDescent="0.3">
      <c r="A3189">
        <v>3184</v>
      </c>
      <c r="B3189" t="str">
        <f>"00716776"</f>
        <v>00716776</v>
      </c>
      <c r="C3189" t="str">
        <f>"003"</f>
        <v>003</v>
      </c>
    </row>
    <row r="3190" spans="1:3" x14ac:dyDescent="0.3">
      <c r="A3190">
        <v>3185</v>
      </c>
      <c r="B3190" t="str">
        <f>"201601001091"</f>
        <v>201601001091</v>
      </c>
      <c r="C3190" t="str">
        <f>"004"</f>
        <v>004</v>
      </c>
    </row>
    <row r="3191" spans="1:3" x14ac:dyDescent="0.3">
      <c r="A3191">
        <v>3186</v>
      </c>
      <c r="B3191" t="str">
        <f>"201405001346"</f>
        <v>201405001346</v>
      </c>
      <c r="C3191" t="s">
        <v>7</v>
      </c>
    </row>
    <row r="3192" spans="1:3" x14ac:dyDescent="0.3">
      <c r="A3192">
        <v>3187</v>
      </c>
      <c r="B3192" t="str">
        <f>"00982388"</f>
        <v>00982388</v>
      </c>
      <c r="C3192" t="s">
        <v>6</v>
      </c>
    </row>
    <row r="3193" spans="1:3" x14ac:dyDescent="0.3">
      <c r="A3193">
        <v>3188</v>
      </c>
      <c r="B3193" t="str">
        <f>"00982431"</f>
        <v>00982431</v>
      </c>
      <c r="C3193" t="str">
        <f>"003"</f>
        <v>003</v>
      </c>
    </row>
    <row r="3194" spans="1:3" x14ac:dyDescent="0.3">
      <c r="A3194">
        <v>3189</v>
      </c>
      <c r="B3194" t="str">
        <f>"00449677"</f>
        <v>00449677</v>
      </c>
      <c r="C3194" t="s">
        <v>6</v>
      </c>
    </row>
    <row r="3195" spans="1:3" x14ac:dyDescent="0.3">
      <c r="A3195">
        <v>3190</v>
      </c>
      <c r="B3195" t="str">
        <f>"00902858"</f>
        <v>00902858</v>
      </c>
      <c r="C3195" t="s">
        <v>5</v>
      </c>
    </row>
    <row r="3196" spans="1:3" x14ac:dyDescent="0.3">
      <c r="A3196">
        <v>3191</v>
      </c>
      <c r="B3196" t="str">
        <f>"00187353"</f>
        <v>00187353</v>
      </c>
      <c r="C3196" t="s">
        <v>7</v>
      </c>
    </row>
    <row r="3197" spans="1:3" x14ac:dyDescent="0.3">
      <c r="A3197">
        <v>3192</v>
      </c>
      <c r="B3197" t="str">
        <f>"00958692"</f>
        <v>00958692</v>
      </c>
      <c r="C3197" t="s">
        <v>5</v>
      </c>
    </row>
    <row r="3198" spans="1:3" x14ac:dyDescent="0.3">
      <c r="A3198">
        <v>3193</v>
      </c>
      <c r="B3198" t="str">
        <f>"00801402"</f>
        <v>00801402</v>
      </c>
      <c r="C3198" t="s">
        <v>7</v>
      </c>
    </row>
    <row r="3199" spans="1:3" x14ac:dyDescent="0.3">
      <c r="A3199">
        <v>3194</v>
      </c>
      <c r="B3199" t="str">
        <f>"00870988"</f>
        <v>00870988</v>
      </c>
      <c r="C3199" t="str">
        <f>"003"</f>
        <v>003</v>
      </c>
    </row>
    <row r="3200" spans="1:3" x14ac:dyDescent="0.3">
      <c r="A3200">
        <v>3195</v>
      </c>
      <c r="B3200" t="str">
        <f>"00986527"</f>
        <v>00986527</v>
      </c>
      <c r="C3200" t="s">
        <v>5</v>
      </c>
    </row>
    <row r="3201" spans="1:3" x14ac:dyDescent="0.3">
      <c r="A3201">
        <v>3196</v>
      </c>
      <c r="B3201" t="str">
        <f>"201510004842"</f>
        <v>201510004842</v>
      </c>
      <c r="C3201" t="str">
        <f>"004"</f>
        <v>004</v>
      </c>
    </row>
    <row r="3202" spans="1:3" x14ac:dyDescent="0.3">
      <c r="A3202">
        <v>3197</v>
      </c>
      <c r="B3202" t="str">
        <f>"00987186"</f>
        <v>00987186</v>
      </c>
      <c r="C3202" t="s">
        <v>7</v>
      </c>
    </row>
    <row r="3203" spans="1:3" x14ac:dyDescent="0.3">
      <c r="A3203">
        <v>3198</v>
      </c>
      <c r="B3203" t="str">
        <f>"00647355"</f>
        <v>00647355</v>
      </c>
      <c r="C3203" t="s">
        <v>5</v>
      </c>
    </row>
    <row r="3204" spans="1:3" x14ac:dyDescent="0.3">
      <c r="A3204">
        <v>3199</v>
      </c>
      <c r="B3204" t="str">
        <f>"00983652"</f>
        <v>00983652</v>
      </c>
      <c r="C3204" t="s">
        <v>5</v>
      </c>
    </row>
    <row r="3205" spans="1:3" x14ac:dyDescent="0.3">
      <c r="A3205">
        <v>3200</v>
      </c>
      <c r="B3205" t="str">
        <f>"201409003048"</f>
        <v>201409003048</v>
      </c>
      <c r="C3205" t="s">
        <v>5</v>
      </c>
    </row>
    <row r="3206" spans="1:3" x14ac:dyDescent="0.3">
      <c r="A3206">
        <v>3201</v>
      </c>
      <c r="B3206" t="str">
        <f>"00844837"</f>
        <v>00844837</v>
      </c>
      <c r="C3206" t="s">
        <v>10</v>
      </c>
    </row>
    <row r="3207" spans="1:3" x14ac:dyDescent="0.3">
      <c r="A3207">
        <v>3202</v>
      </c>
      <c r="B3207" t="str">
        <f>"00318895"</f>
        <v>00318895</v>
      </c>
      <c r="C3207" t="s">
        <v>5</v>
      </c>
    </row>
    <row r="3208" spans="1:3" x14ac:dyDescent="0.3">
      <c r="A3208">
        <v>3203</v>
      </c>
      <c r="B3208" t="str">
        <f>"00986181"</f>
        <v>00986181</v>
      </c>
      <c r="C3208" t="s">
        <v>5</v>
      </c>
    </row>
    <row r="3209" spans="1:3" x14ac:dyDescent="0.3">
      <c r="A3209">
        <v>3204</v>
      </c>
      <c r="B3209" t="str">
        <f>"00972502"</f>
        <v>00972502</v>
      </c>
      <c r="C3209" t="str">
        <f>"003"</f>
        <v>003</v>
      </c>
    </row>
    <row r="3210" spans="1:3" x14ac:dyDescent="0.3">
      <c r="A3210">
        <v>3205</v>
      </c>
      <c r="B3210" t="str">
        <f>"00889403"</f>
        <v>00889403</v>
      </c>
      <c r="C3210" t="s">
        <v>5</v>
      </c>
    </row>
    <row r="3211" spans="1:3" x14ac:dyDescent="0.3">
      <c r="A3211">
        <v>3206</v>
      </c>
      <c r="B3211" t="str">
        <f>"00792358"</f>
        <v>00792358</v>
      </c>
      <c r="C3211" t="str">
        <f>"003"</f>
        <v>003</v>
      </c>
    </row>
    <row r="3212" spans="1:3" x14ac:dyDescent="0.3">
      <c r="A3212">
        <v>3207</v>
      </c>
      <c r="B3212" t="str">
        <f>"00983275"</f>
        <v>00983275</v>
      </c>
      <c r="C3212" t="s">
        <v>5</v>
      </c>
    </row>
    <row r="3213" spans="1:3" x14ac:dyDescent="0.3">
      <c r="A3213">
        <v>3208</v>
      </c>
      <c r="B3213" t="str">
        <f>"201511041418"</f>
        <v>201511041418</v>
      </c>
      <c r="C3213" t="s">
        <v>5</v>
      </c>
    </row>
    <row r="3214" spans="1:3" x14ac:dyDescent="0.3">
      <c r="A3214">
        <v>3209</v>
      </c>
      <c r="B3214" t="str">
        <f>"00983445"</f>
        <v>00983445</v>
      </c>
      <c r="C3214" t="s">
        <v>5</v>
      </c>
    </row>
    <row r="3215" spans="1:3" x14ac:dyDescent="0.3">
      <c r="A3215">
        <v>3210</v>
      </c>
      <c r="B3215" t="str">
        <f>"00976972"</f>
        <v>00976972</v>
      </c>
      <c r="C3215" t="str">
        <f>"003"</f>
        <v>003</v>
      </c>
    </row>
    <row r="3216" spans="1:3" x14ac:dyDescent="0.3">
      <c r="A3216">
        <v>3211</v>
      </c>
      <c r="B3216" t="str">
        <f>"00768874"</f>
        <v>00768874</v>
      </c>
      <c r="C3216" t="str">
        <f>"003"</f>
        <v>003</v>
      </c>
    </row>
    <row r="3217" spans="1:3" x14ac:dyDescent="0.3">
      <c r="A3217">
        <v>3212</v>
      </c>
      <c r="B3217" t="str">
        <f>"00481897"</f>
        <v>00481897</v>
      </c>
      <c r="C3217" t="str">
        <f>"003"</f>
        <v>003</v>
      </c>
    </row>
    <row r="3218" spans="1:3" x14ac:dyDescent="0.3">
      <c r="A3218">
        <v>3213</v>
      </c>
      <c r="B3218" t="str">
        <f>"00445207"</f>
        <v>00445207</v>
      </c>
      <c r="C3218" t="str">
        <f>"004"</f>
        <v>004</v>
      </c>
    </row>
    <row r="3219" spans="1:3" x14ac:dyDescent="0.3">
      <c r="A3219">
        <v>3214</v>
      </c>
      <c r="B3219" t="str">
        <f>"00445138"</f>
        <v>00445138</v>
      </c>
      <c r="C3219" t="str">
        <f>"003"</f>
        <v>003</v>
      </c>
    </row>
    <row r="3220" spans="1:3" x14ac:dyDescent="0.3">
      <c r="A3220">
        <v>3215</v>
      </c>
      <c r="B3220" t="str">
        <f>"00817833"</f>
        <v>00817833</v>
      </c>
      <c r="C3220" t="str">
        <f>"003"</f>
        <v>003</v>
      </c>
    </row>
    <row r="3221" spans="1:3" x14ac:dyDescent="0.3">
      <c r="A3221">
        <v>3216</v>
      </c>
      <c r="B3221" t="str">
        <f>"00957377"</f>
        <v>00957377</v>
      </c>
      <c r="C3221" t="str">
        <f>"003"</f>
        <v>003</v>
      </c>
    </row>
    <row r="3222" spans="1:3" x14ac:dyDescent="0.3">
      <c r="A3222">
        <v>3217</v>
      </c>
      <c r="B3222" t="str">
        <f>"00923642"</f>
        <v>00923642</v>
      </c>
      <c r="C3222" t="s">
        <v>7</v>
      </c>
    </row>
    <row r="3223" spans="1:3" x14ac:dyDescent="0.3">
      <c r="A3223">
        <v>3218</v>
      </c>
      <c r="B3223" t="str">
        <f>"00734232"</f>
        <v>00734232</v>
      </c>
      <c r="C3223" t="str">
        <f>"003"</f>
        <v>003</v>
      </c>
    </row>
    <row r="3224" spans="1:3" x14ac:dyDescent="0.3">
      <c r="A3224">
        <v>3219</v>
      </c>
      <c r="B3224" t="str">
        <f>"00985258"</f>
        <v>00985258</v>
      </c>
      <c r="C3224" t="s">
        <v>5</v>
      </c>
    </row>
    <row r="3225" spans="1:3" x14ac:dyDescent="0.3">
      <c r="A3225">
        <v>3220</v>
      </c>
      <c r="B3225" t="str">
        <f>"00817566"</f>
        <v>00817566</v>
      </c>
      <c r="C3225" t="s">
        <v>7</v>
      </c>
    </row>
    <row r="3226" spans="1:3" x14ac:dyDescent="0.3">
      <c r="A3226">
        <v>3221</v>
      </c>
      <c r="B3226" t="str">
        <f>"00982404"</f>
        <v>00982404</v>
      </c>
      <c r="C3226" t="s">
        <v>9</v>
      </c>
    </row>
    <row r="3227" spans="1:3" x14ac:dyDescent="0.3">
      <c r="A3227">
        <v>3222</v>
      </c>
      <c r="B3227" t="str">
        <f>"00983040"</f>
        <v>00983040</v>
      </c>
      <c r="C3227" t="str">
        <f>"003"</f>
        <v>003</v>
      </c>
    </row>
    <row r="3228" spans="1:3" x14ac:dyDescent="0.3">
      <c r="A3228">
        <v>3223</v>
      </c>
      <c r="B3228" t="str">
        <f>"00983203"</f>
        <v>00983203</v>
      </c>
      <c r="C3228" t="s">
        <v>7</v>
      </c>
    </row>
    <row r="3229" spans="1:3" x14ac:dyDescent="0.3">
      <c r="A3229">
        <v>3224</v>
      </c>
      <c r="B3229" t="str">
        <f>"00306685"</f>
        <v>00306685</v>
      </c>
      <c r="C3229" t="str">
        <f>"003"</f>
        <v>003</v>
      </c>
    </row>
    <row r="3230" spans="1:3" x14ac:dyDescent="0.3">
      <c r="A3230">
        <v>3225</v>
      </c>
      <c r="B3230" t="str">
        <f>"00986649"</f>
        <v>00986649</v>
      </c>
      <c r="C3230" t="s">
        <v>5</v>
      </c>
    </row>
    <row r="3231" spans="1:3" x14ac:dyDescent="0.3">
      <c r="A3231">
        <v>3226</v>
      </c>
      <c r="B3231" t="str">
        <f>"00606951"</f>
        <v>00606951</v>
      </c>
      <c r="C3231" t="s">
        <v>5</v>
      </c>
    </row>
    <row r="3232" spans="1:3" x14ac:dyDescent="0.3">
      <c r="A3232">
        <v>3227</v>
      </c>
      <c r="B3232" t="str">
        <f>"00222890"</f>
        <v>00222890</v>
      </c>
      <c r="C3232" t="s">
        <v>5</v>
      </c>
    </row>
    <row r="3233" spans="1:3" x14ac:dyDescent="0.3">
      <c r="A3233">
        <v>3228</v>
      </c>
      <c r="B3233" t="str">
        <f>"00013379"</f>
        <v>00013379</v>
      </c>
      <c r="C3233" t="s">
        <v>6</v>
      </c>
    </row>
    <row r="3234" spans="1:3" x14ac:dyDescent="0.3">
      <c r="A3234">
        <v>3229</v>
      </c>
      <c r="B3234" t="str">
        <f>"00986163"</f>
        <v>00986163</v>
      </c>
      <c r="C3234" t="s">
        <v>5</v>
      </c>
    </row>
    <row r="3235" spans="1:3" x14ac:dyDescent="0.3">
      <c r="A3235">
        <v>3230</v>
      </c>
      <c r="B3235" t="str">
        <f>"00986998"</f>
        <v>00986998</v>
      </c>
      <c r="C3235" t="str">
        <f>"003"</f>
        <v>003</v>
      </c>
    </row>
    <row r="3236" spans="1:3" x14ac:dyDescent="0.3">
      <c r="A3236">
        <v>3231</v>
      </c>
      <c r="B3236" t="str">
        <f>"201511028912"</f>
        <v>201511028912</v>
      </c>
      <c r="C3236" t="str">
        <f>"003"</f>
        <v>003</v>
      </c>
    </row>
    <row r="3237" spans="1:3" x14ac:dyDescent="0.3">
      <c r="A3237">
        <v>3232</v>
      </c>
      <c r="B3237" t="str">
        <f>"00141234"</f>
        <v>00141234</v>
      </c>
      <c r="C3237" t="s">
        <v>5</v>
      </c>
    </row>
    <row r="3238" spans="1:3" x14ac:dyDescent="0.3">
      <c r="A3238">
        <v>3233</v>
      </c>
      <c r="B3238" t="str">
        <f>"00931478"</f>
        <v>00931478</v>
      </c>
      <c r="C3238" t="str">
        <f>"003"</f>
        <v>003</v>
      </c>
    </row>
    <row r="3239" spans="1:3" x14ac:dyDescent="0.3">
      <c r="A3239">
        <v>3234</v>
      </c>
      <c r="B3239" t="str">
        <f>"00153843"</f>
        <v>00153843</v>
      </c>
      <c r="C3239" t="s">
        <v>7</v>
      </c>
    </row>
    <row r="3240" spans="1:3" x14ac:dyDescent="0.3">
      <c r="A3240">
        <v>3235</v>
      </c>
      <c r="B3240" t="str">
        <f>"00983929"</f>
        <v>00983929</v>
      </c>
      <c r="C3240" t="str">
        <f>"003"</f>
        <v>003</v>
      </c>
    </row>
    <row r="3241" spans="1:3" x14ac:dyDescent="0.3">
      <c r="A3241">
        <v>3236</v>
      </c>
      <c r="B3241" t="str">
        <f>"00679954"</f>
        <v>00679954</v>
      </c>
      <c r="C3241" t="s">
        <v>5</v>
      </c>
    </row>
    <row r="3242" spans="1:3" x14ac:dyDescent="0.3">
      <c r="A3242">
        <v>3237</v>
      </c>
      <c r="B3242" t="str">
        <f>"00890589"</f>
        <v>00890589</v>
      </c>
      <c r="C3242" t="s">
        <v>5</v>
      </c>
    </row>
    <row r="3243" spans="1:3" x14ac:dyDescent="0.3">
      <c r="A3243">
        <v>3238</v>
      </c>
      <c r="B3243" t="str">
        <f>"00651129"</f>
        <v>00651129</v>
      </c>
      <c r="C3243" t="s">
        <v>5</v>
      </c>
    </row>
    <row r="3244" spans="1:3" x14ac:dyDescent="0.3">
      <c r="A3244">
        <v>3239</v>
      </c>
      <c r="B3244" t="str">
        <f>"00219580"</f>
        <v>00219580</v>
      </c>
      <c r="C3244" t="s">
        <v>5</v>
      </c>
    </row>
    <row r="3245" spans="1:3" x14ac:dyDescent="0.3">
      <c r="A3245">
        <v>3240</v>
      </c>
      <c r="B3245" t="str">
        <f>"00436328"</f>
        <v>00436328</v>
      </c>
      <c r="C3245" t="s">
        <v>13</v>
      </c>
    </row>
    <row r="3246" spans="1:3" x14ac:dyDescent="0.3">
      <c r="A3246">
        <v>3241</v>
      </c>
      <c r="B3246" t="str">
        <f>"00951406"</f>
        <v>00951406</v>
      </c>
      <c r="C3246" t="str">
        <f>"003"</f>
        <v>003</v>
      </c>
    </row>
    <row r="3247" spans="1:3" x14ac:dyDescent="0.3">
      <c r="A3247">
        <v>3242</v>
      </c>
      <c r="B3247" t="str">
        <f>"00983580"</f>
        <v>00983580</v>
      </c>
      <c r="C3247" t="s">
        <v>5</v>
      </c>
    </row>
    <row r="3248" spans="1:3" x14ac:dyDescent="0.3">
      <c r="A3248">
        <v>3243</v>
      </c>
      <c r="B3248" t="str">
        <f>"00804179"</f>
        <v>00804179</v>
      </c>
      <c r="C3248" t="s">
        <v>7</v>
      </c>
    </row>
    <row r="3249" spans="1:3" x14ac:dyDescent="0.3">
      <c r="A3249">
        <v>3244</v>
      </c>
      <c r="B3249" t="str">
        <f>"00984892"</f>
        <v>00984892</v>
      </c>
      <c r="C3249" t="s">
        <v>11</v>
      </c>
    </row>
    <row r="3250" spans="1:3" x14ac:dyDescent="0.3">
      <c r="A3250">
        <v>3245</v>
      </c>
      <c r="B3250" t="str">
        <f>"00071605"</f>
        <v>00071605</v>
      </c>
      <c r="C3250" t="str">
        <f>"003"</f>
        <v>003</v>
      </c>
    </row>
    <row r="3251" spans="1:3" x14ac:dyDescent="0.3">
      <c r="A3251">
        <v>3246</v>
      </c>
      <c r="B3251" t="str">
        <f>"00983301"</f>
        <v>00983301</v>
      </c>
      <c r="C3251" t="s">
        <v>5</v>
      </c>
    </row>
    <row r="3252" spans="1:3" x14ac:dyDescent="0.3">
      <c r="A3252">
        <v>3247</v>
      </c>
      <c r="B3252" t="str">
        <f>"00183857"</f>
        <v>00183857</v>
      </c>
      <c r="C3252" t="str">
        <f>"003"</f>
        <v>003</v>
      </c>
    </row>
    <row r="3253" spans="1:3" x14ac:dyDescent="0.3">
      <c r="A3253">
        <v>3248</v>
      </c>
      <c r="B3253" t="str">
        <f>"201406019234"</f>
        <v>201406019234</v>
      </c>
      <c r="C3253" t="s">
        <v>5</v>
      </c>
    </row>
    <row r="3254" spans="1:3" x14ac:dyDescent="0.3">
      <c r="A3254">
        <v>3249</v>
      </c>
      <c r="B3254" t="str">
        <f>"201409002371"</f>
        <v>201409002371</v>
      </c>
      <c r="C3254" t="str">
        <f>"003"</f>
        <v>003</v>
      </c>
    </row>
    <row r="3255" spans="1:3" x14ac:dyDescent="0.3">
      <c r="A3255">
        <v>3250</v>
      </c>
      <c r="B3255" t="str">
        <f>"00982170"</f>
        <v>00982170</v>
      </c>
      <c r="C3255" t="s">
        <v>5</v>
      </c>
    </row>
    <row r="3256" spans="1:3" x14ac:dyDescent="0.3">
      <c r="A3256">
        <v>3251</v>
      </c>
      <c r="B3256" t="str">
        <f>"00982508"</f>
        <v>00982508</v>
      </c>
      <c r="C3256" t="s">
        <v>5</v>
      </c>
    </row>
    <row r="3257" spans="1:3" x14ac:dyDescent="0.3">
      <c r="A3257">
        <v>3252</v>
      </c>
      <c r="B3257" t="str">
        <f>"00981083"</f>
        <v>00981083</v>
      </c>
      <c r="C3257" t="str">
        <f>"003"</f>
        <v>003</v>
      </c>
    </row>
    <row r="3258" spans="1:3" x14ac:dyDescent="0.3">
      <c r="A3258">
        <v>3253</v>
      </c>
      <c r="B3258" t="str">
        <f>"00815229"</f>
        <v>00815229</v>
      </c>
      <c r="C3258" t="str">
        <f>"003"</f>
        <v>003</v>
      </c>
    </row>
    <row r="3259" spans="1:3" x14ac:dyDescent="0.3">
      <c r="A3259">
        <v>3254</v>
      </c>
      <c r="B3259" t="str">
        <f>"00592174"</f>
        <v>00592174</v>
      </c>
      <c r="C3259" t="str">
        <f>"003"</f>
        <v>003</v>
      </c>
    </row>
    <row r="3260" spans="1:3" x14ac:dyDescent="0.3">
      <c r="A3260">
        <v>3255</v>
      </c>
      <c r="B3260" t="str">
        <f>"00984322"</f>
        <v>00984322</v>
      </c>
      <c r="C3260" t="s">
        <v>5</v>
      </c>
    </row>
    <row r="3261" spans="1:3" x14ac:dyDescent="0.3">
      <c r="A3261">
        <v>3256</v>
      </c>
      <c r="B3261" t="str">
        <f>"00796256"</f>
        <v>00796256</v>
      </c>
      <c r="C3261" t="s">
        <v>5</v>
      </c>
    </row>
    <row r="3262" spans="1:3" x14ac:dyDescent="0.3">
      <c r="A3262">
        <v>3257</v>
      </c>
      <c r="B3262" t="str">
        <f>"201510001737"</f>
        <v>201510001737</v>
      </c>
      <c r="C3262" t="s">
        <v>5</v>
      </c>
    </row>
    <row r="3263" spans="1:3" x14ac:dyDescent="0.3">
      <c r="A3263">
        <v>3258</v>
      </c>
      <c r="B3263" t="str">
        <f>"00985778"</f>
        <v>00985778</v>
      </c>
      <c r="C3263" t="s">
        <v>5</v>
      </c>
    </row>
    <row r="3264" spans="1:3" x14ac:dyDescent="0.3">
      <c r="A3264">
        <v>3259</v>
      </c>
      <c r="B3264" t="str">
        <f>"00987017"</f>
        <v>00987017</v>
      </c>
      <c r="C3264" t="str">
        <f>"003"</f>
        <v>003</v>
      </c>
    </row>
    <row r="3265" spans="1:3" x14ac:dyDescent="0.3">
      <c r="A3265">
        <v>3260</v>
      </c>
      <c r="B3265" t="str">
        <f>"00982012"</f>
        <v>00982012</v>
      </c>
      <c r="C3265" t="s">
        <v>5</v>
      </c>
    </row>
    <row r="3266" spans="1:3" x14ac:dyDescent="0.3">
      <c r="A3266">
        <v>3261</v>
      </c>
      <c r="B3266" t="str">
        <f>"201409001226"</f>
        <v>201409001226</v>
      </c>
      <c r="C3266" t="str">
        <f>"003"</f>
        <v>003</v>
      </c>
    </row>
    <row r="3267" spans="1:3" x14ac:dyDescent="0.3">
      <c r="A3267">
        <v>3262</v>
      </c>
      <c r="B3267" t="str">
        <f>"00979102"</f>
        <v>00979102</v>
      </c>
      <c r="C3267" t="s">
        <v>7</v>
      </c>
    </row>
    <row r="3268" spans="1:3" x14ac:dyDescent="0.3">
      <c r="A3268">
        <v>3263</v>
      </c>
      <c r="B3268" t="str">
        <f>"00316277"</f>
        <v>00316277</v>
      </c>
      <c r="C3268" t="str">
        <f>"003"</f>
        <v>003</v>
      </c>
    </row>
    <row r="3269" spans="1:3" x14ac:dyDescent="0.3">
      <c r="A3269">
        <v>3264</v>
      </c>
      <c r="B3269" t="str">
        <f>"00985208"</f>
        <v>00985208</v>
      </c>
      <c r="C3269" t="str">
        <f>"003"</f>
        <v>003</v>
      </c>
    </row>
    <row r="3270" spans="1:3" x14ac:dyDescent="0.3">
      <c r="A3270">
        <v>3265</v>
      </c>
      <c r="B3270" t="str">
        <f>"00845595"</f>
        <v>00845595</v>
      </c>
      <c r="C3270" t="s">
        <v>5</v>
      </c>
    </row>
    <row r="3271" spans="1:3" x14ac:dyDescent="0.3">
      <c r="A3271">
        <v>3266</v>
      </c>
      <c r="B3271" t="str">
        <f>"00983296"</f>
        <v>00983296</v>
      </c>
      <c r="C3271" t="str">
        <f>"003"</f>
        <v>003</v>
      </c>
    </row>
    <row r="3272" spans="1:3" x14ac:dyDescent="0.3">
      <c r="A3272">
        <v>3267</v>
      </c>
      <c r="B3272" t="str">
        <f>"00076705"</f>
        <v>00076705</v>
      </c>
      <c r="C3272" t="s">
        <v>11</v>
      </c>
    </row>
    <row r="3273" spans="1:3" x14ac:dyDescent="0.3">
      <c r="A3273">
        <v>3268</v>
      </c>
      <c r="B3273" t="str">
        <f>"00977465"</f>
        <v>00977465</v>
      </c>
      <c r="C3273" t="str">
        <f>"003"</f>
        <v>003</v>
      </c>
    </row>
    <row r="3274" spans="1:3" x14ac:dyDescent="0.3">
      <c r="A3274">
        <v>3269</v>
      </c>
      <c r="B3274" t="str">
        <f>"00982118"</f>
        <v>00982118</v>
      </c>
      <c r="C3274" t="s">
        <v>6</v>
      </c>
    </row>
    <row r="3275" spans="1:3" x14ac:dyDescent="0.3">
      <c r="A3275">
        <v>3270</v>
      </c>
      <c r="B3275" t="str">
        <f>"00937258"</f>
        <v>00937258</v>
      </c>
      <c r="C3275" t="s">
        <v>5</v>
      </c>
    </row>
    <row r="3276" spans="1:3" x14ac:dyDescent="0.3">
      <c r="A3276">
        <v>3271</v>
      </c>
      <c r="B3276" t="str">
        <f>"00224909"</f>
        <v>00224909</v>
      </c>
      <c r="C3276" t="s">
        <v>5</v>
      </c>
    </row>
    <row r="3277" spans="1:3" x14ac:dyDescent="0.3">
      <c r="A3277">
        <v>3272</v>
      </c>
      <c r="B3277" t="str">
        <f>"00760060"</f>
        <v>00760060</v>
      </c>
      <c r="C3277" t="s">
        <v>7</v>
      </c>
    </row>
    <row r="3278" spans="1:3" x14ac:dyDescent="0.3">
      <c r="A3278">
        <v>3273</v>
      </c>
      <c r="B3278" t="str">
        <f>"00499778"</f>
        <v>00499778</v>
      </c>
      <c r="C3278" t="s">
        <v>11</v>
      </c>
    </row>
    <row r="3279" spans="1:3" x14ac:dyDescent="0.3">
      <c r="A3279">
        <v>3274</v>
      </c>
      <c r="B3279" t="str">
        <f>"00986336"</f>
        <v>00986336</v>
      </c>
      <c r="C3279" t="s">
        <v>5</v>
      </c>
    </row>
    <row r="3280" spans="1:3" x14ac:dyDescent="0.3">
      <c r="A3280">
        <v>3275</v>
      </c>
      <c r="B3280" t="str">
        <f>"00510501"</f>
        <v>00510501</v>
      </c>
      <c r="C3280" t="str">
        <f>"003"</f>
        <v>003</v>
      </c>
    </row>
    <row r="3281" spans="1:3" x14ac:dyDescent="0.3">
      <c r="A3281">
        <v>3276</v>
      </c>
      <c r="B3281" t="str">
        <f>"00933301"</f>
        <v>00933301</v>
      </c>
      <c r="C3281" t="str">
        <f>"003"</f>
        <v>003</v>
      </c>
    </row>
    <row r="3282" spans="1:3" x14ac:dyDescent="0.3">
      <c r="A3282">
        <v>3277</v>
      </c>
      <c r="B3282" t="str">
        <f>"00797583"</f>
        <v>00797583</v>
      </c>
      <c r="C3282" t="str">
        <f>"003"</f>
        <v>003</v>
      </c>
    </row>
    <row r="3283" spans="1:3" x14ac:dyDescent="0.3">
      <c r="A3283">
        <v>3278</v>
      </c>
      <c r="B3283" t="str">
        <f>"00982318"</f>
        <v>00982318</v>
      </c>
      <c r="C3283" t="str">
        <f>"003"</f>
        <v>003</v>
      </c>
    </row>
    <row r="3284" spans="1:3" x14ac:dyDescent="0.3">
      <c r="A3284">
        <v>3279</v>
      </c>
      <c r="B3284" t="str">
        <f>"00324343"</f>
        <v>00324343</v>
      </c>
      <c r="C3284" t="s">
        <v>5</v>
      </c>
    </row>
    <row r="3285" spans="1:3" x14ac:dyDescent="0.3">
      <c r="A3285">
        <v>3280</v>
      </c>
      <c r="B3285" t="str">
        <f>"00898771"</f>
        <v>00898771</v>
      </c>
      <c r="C3285" t="str">
        <f>"003"</f>
        <v>003</v>
      </c>
    </row>
    <row r="3286" spans="1:3" x14ac:dyDescent="0.3">
      <c r="A3286">
        <v>3281</v>
      </c>
      <c r="B3286" t="str">
        <f>"00983951"</f>
        <v>00983951</v>
      </c>
      <c r="C3286" t="s">
        <v>5</v>
      </c>
    </row>
    <row r="3287" spans="1:3" x14ac:dyDescent="0.3">
      <c r="A3287">
        <v>3282</v>
      </c>
      <c r="B3287" t="str">
        <f>"00922890"</f>
        <v>00922890</v>
      </c>
      <c r="C3287" t="s">
        <v>6</v>
      </c>
    </row>
    <row r="3288" spans="1:3" x14ac:dyDescent="0.3">
      <c r="A3288">
        <v>3283</v>
      </c>
      <c r="B3288" t="str">
        <f>"00864983"</f>
        <v>00864983</v>
      </c>
      <c r="C3288" t="str">
        <f>"003"</f>
        <v>003</v>
      </c>
    </row>
    <row r="3289" spans="1:3" x14ac:dyDescent="0.3">
      <c r="A3289">
        <v>3284</v>
      </c>
      <c r="B3289" t="str">
        <f>"00985761"</f>
        <v>00985761</v>
      </c>
      <c r="C3289" t="str">
        <f>"003"</f>
        <v>003</v>
      </c>
    </row>
    <row r="3290" spans="1:3" x14ac:dyDescent="0.3">
      <c r="A3290">
        <v>3285</v>
      </c>
      <c r="B3290" t="str">
        <f>"00879620"</f>
        <v>00879620</v>
      </c>
      <c r="C3290" t="s">
        <v>18</v>
      </c>
    </row>
    <row r="3291" spans="1:3" x14ac:dyDescent="0.3">
      <c r="A3291">
        <v>3286</v>
      </c>
      <c r="B3291" t="str">
        <f>"00148200"</f>
        <v>00148200</v>
      </c>
      <c r="C3291" t="s">
        <v>11</v>
      </c>
    </row>
    <row r="3292" spans="1:3" x14ac:dyDescent="0.3">
      <c r="A3292">
        <v>3287</v>
      </c>
      <c r="B3292" t="str">
        <f>"00986854"</f>
        <v>00986854</v>
      </c>
      <c r="C3292" t="s">
        <v>11</v>
      </c>
    </row>
    <row r="3293" spans="1:3" x14ac:dyDescent="0.3">
      <c r="A3293">
        <v>3288</v>
      </c>
      <c r="B3293" t="str">
        <f>"00425098"</f>
        <v>00425098</v>
      </c>
      <c r="C3293" t="s">
        <v>5</v>
      </c>
    </row>
    <row r="3294" spans="1:3" x14ac:dyDescent="0.3">
      <c r="A3294">
        <v>3289</v>
      </c>
      <c r="B3294" t="str">
        <f>"00983701"</f>
        <v>00983701</v>
      </c>
      <c r="C3294" t="str">
        <f>"003"</f>
        <v>003</v>
      </c>
    </row>
    <row r="3295" spans="1:3" x14ac:dyDescent="0.3">
      <c r="A3295">
        <v>3290</v>
      </c>
      <c r="B3295" t="str">
        <f>"00986495"</f>
        <v>00986495</v>
      </c>
      <c r="C3295" t="s">
        <v>5</v>
      </c>
    </row>
    <row r="3296" spans="1:3" x14ac:dyDescent="0.3">
      <c r="A3296">
        <v>3291</v>
      </c>
      <c r="B3296" t="str">
        <f>"00817125"</f>
        <v>00817125</v>
      </c>
      <c r="C3296" t="s">
        <v>5</v>
      </c>
    </row>
    <row r="3297" spans="1:3" x14ac:dyDescent="0.3">
      <c r="A3297">
        <v>3292</v>
      </c>
      <c r="B3297" t="str">
        <f>"00985995"</f>
        <v>00985995</v>
      </c>
      <c r="C3297" t="s">
        <v>11</v>
      </c>
    </row>
    <row r="3298" spans="1:3" x14ac:dyDescent="0.3">
      <c r="A3298">
        <v>3293</v>
      </c>
      <c r="B3298" t="str">
        <f>"201511011326"</f>
        <v>201511011326</v>
      </c>
      <c r="C3298" t="str">
        <f>"003"</f>
        <v>003</v>
      </c>
    </row>
    <row r="3299" spans="1:3" x14ac:dyDescent="0.3">
      <c r="A3299">
        <v>3294</v>
      </c>
      <c r="B3299" t="str">
        <f>"00200718"</f>
        <v>00200718</v>
      </c>
      <c r="C3299" t="str">
        <f>"003"</f>
        <v>003</v>
      </c>
    </row>
    <row r="3300" spans="1:3" x14ac:dyDescent="0.3">
      <c r="A3300">
        <v>3295</v>
      </c>
      <c r="B3300" t="str">
        <f>"201502000441"</f>
        <v>201502000441</v>
      </c>
      <c r="C3300" t="str">
        <f>"003"</f>
        <v>003</v>
      </c>
    </row>
    <row r="3301" spans="1:3" x14ac:dyDescent="0.3">
      <c r="A3301">
        <v>3296</v>
      </c>
      <c r="B3301" t="str">
        <f>"00170518"</f>
        <v>00170518</v>
      </c>
      <c r="C3301" t="str">
        <f>"004"</f>
        <v>004</v>
      </c>
    </row>
    <row r="3302" spans="1:3" x14ac:dyDescent="0.3">
      <c r="A3302">
        <v>3297</v>
      </c>
      <c r="B3302" t="str">
        <f>"00983295"</f>
        <v>00983295</v>
      </c>
      <c r="C3302" t="str">
        <f>"003"</f>
        <v>003</v>
      </c>
    </row>
    <row r="3303" spans="1:3" x14ac:dyDescent="0.3">
      <c r="A3303">
        <v>3298</v>
      </c>
      <c r="B3303" t="str">
        <f>"00446800"</f>
        <v>00446800</v>
      </c>
      <c r="C3303" t="str">
        <f>"004"</f>
        <v>004</v>
      </c>
    </row>
    <row r="3304" spans="1:3" x14ac:dyDescent="0.3">
      <c r="A3304">
        <v>3299</v>
      </c>
      <c r="B3304" t="str">
        <f>"00550464"</f>
        <v>00550464</v>
      </c>
      <c r="C3304" t="str">
        <f>"004"</f>
        <v>004</v>
      </c>
    </row>
    <row r="3305" spans="1:3" x14ac:dyDescent="0.3">
      <c r="A3305">
        <v>3300</v>
      </c>
      <c r="B3305" t="str">
        <f>"00761813"</f>
        <v>00761813</v>
      </c>
      <c r="C3305" t="s">
        <v>5</v>
      </c>
    </row>
    <row r="3306" spans="1:3" x14ac:dyDescent="0.3">
      <c r="A3306">
        <v>3301</v>
      </c>
      <c r="B3306" t="str">
        <f>"00495549"</f>
        <v>00495549</v>
      </c>
      <c r="C3306" t="s">
        <v>5</v>
      </c>
    </row>
    <row r="3307" spans="1:3" x14ac:dyDescent="0.3">
      <c r="A3307">
        <v>3302</v>
      </c>
      <c r="B3307" t="str">
        <f>"00433718"</f>
        <v>00433718</v>
      </c>
      <c r="C3307" t="str">
        <f>"003"</f>
        <v>003</v>
      </c>
    </row>
    <row r="3308" spans="1:3" x14ac:dyDescent="0.3">
      <c r="A3308">
        <v>3303</v>
      </c>
      <c r="B3308" t="str">
        <f>"00979149"</f>
        <v>00979149</v>
      </c>
      <c r="C3308" t="str">
        <f>"003"</f>
        <v>003</v>
      </c>
    </row>
    <row r="3309" spans="1:3" x14ac:dyDescent="0.3">
      <c r="A3309">
        <v>3304</v>
      </c>
      <c r="B3309" t="str">
        <f>"00446474"</f>
        <v>00446474</v>
      </c>
      <c r="C3309" t="str">
        <f>"003"</f>
        <v>003</v>
      </c>
    </row>
    <row r="3310" spans="1:3" x14ac:dyDescent="0.3">
      <c r="A3310">
        <v>3305</v>
      </c>
      <c r="B3310" t="str">
        <f>"00338244"</f>
        <v>00338244</v>
      </c>
      <c r="C3310" t="s">
        <v>10</v>
      </c>
    </row>
    <row r="3311" spans="1:3" x14ac:dyDescent="0.3">
      <c r="A3311">
        <v>3306</v>
      </c>
      <c r="B3311" t="str">
        <f>"00986827"</f>
        <v>00986827</v>
      </c>
      <c r="C3311" t="s">
        <v>5</v>
      </c>
    </row>
    <row r="3312" spans="1:3" x14ac:dyDescent="0.3">
      <c r="A3312">
        <v>3307</v>
      </c>
      <c r="B3312" t="str">
        <f>"00986908"</f>
        <v>00986908</v>
      </c>
      <c r="C3312" t="str">
        <f>"004"</f>
        <v>004</v>
      </c>
    </row>
    <row r="3313" spans="1:3" x14ac:dyDescent="0.3">
      <c r="A3313">
        <v>3308</v>
      </c>
      <c r="B3313" t="str">
        <f>"00801085"</f>
        <v>00801085</v>
      </c>
      <c r="C3313" t="s">
        <v>7</v>
      </c>
    </row>
    <row r="3314" spans="1:3" x14ac:dyDescent="0.3">
      <c r="A3314">
        <v>3309</v>
      </c>
      <c r="B3314" t="str">
        <f>"00548771"</f>
        <v>00548771</v>
      </c>
      <c r="C3314" t="s">
        <v>11</v>
      </c>
    </row>
    <row r="3315" spans="1:3" x14ac:dyDescent="0.3">
      <c r="A3315">
        <v>3310</v>
      </c>
      <c r="B3315" t="str">
        <f>"00527224"</f>
        <v>00527224</v>
      </c>
      <c r="C3315" t="s">
        <v>5</v>
      </c>
    </row>
    <row r="3316" spans="1:3" x14ac:dyDescent="0.3">
      <c r="A3316">
        <v>3311</v>
      </c>
      <c r="B3316" t="str">
        <f>"00291718"</f>
        <v>00291718</v>
      </c>
      <c r="C3316" t="s">
        <v>10</v>
      </c>
    </row>
    <row r="3317" spans="1:3" x14ac:dyDescent="0.3">
      <c r="A3317">
        <v>3312</v>
      </c>
      <c r="B3317" t="str">
        <f>"00982210"</f>
        <v>00982210</v>
      </c>
      <c r="C3317" t="str">
        <f>"003"</f>
        <v>003</v>
      </c>
    </row>
    <row r="3318" spans="1:3" x14ac:dyDescent="0.3">
      <c r="A3318">
        <v>3313</v>
      </c>
      <c r="B3318" t="str">
        <f>"00780595"</f>
        <v>00780595</v>
      </c>
      <c r="C3318" t="s">
        <v>5</v>
      </c>
    </row>
    <row r="3319" spans="1:3" x14ac:dyDescent="0.3">
      <c r="A3319">
        <v>3314</v>
      </c>
      <c r="B3319" t="str">
        <f>"00983315"</f>
        <v>00983315</v>
      </c>
      <c r="C3319" t="s">
        <v>7</v>
      </c>
    </row>
    <row r="3320" spans="1:3" x14ac:dyDescent="0.3">
      <c r="A3320">
        <v>3315</v>
      </c>
      <c r="B3320" t="str">
        <f>"00906719"</f>
        <v>00906719</v>
      </c>
      <c r="C3320" t="s">
        <v>5</v>
      </c>
    </row>
    <row r="3321" spans="1:3" x14ac:dyDescent="0.3">
      <c r="A3321">
        <v>3316</v>
      </c>
      <c r="B3321" t="str">
        <f>"00907681"</f>
        <v>00907681</v>
      </c>
      <c r="C3321" t="s">
        <v>5</v>
      </c>
    </row>
    <row r="3322" spans="1:3" x14ac:dyDescent="0.3">
      <c r="A3322">
        <v>3317</v>
      </c>
      <c r="B3322" t="str">
        <f>"00986206"</f>
        <v>00986206</v>
      </c>
      <c r="C3322" t="s">
        <v>5</v>
      </c>
    </row>
    <row r="3323" spans="1:3" x14ac:dyDescent="0.3">
      <c r="A3323">
        <v>3318</v>
      </c>
      <c r="B3323" t="str">
        <f>"00980686"</f>
        <v>00980686</v>
      </c>
      <c r="C3323" t="s">
        <v>5</v>
      </c>
    </row>
    <row r="3324" spans="1:3" x14ac:dyDescent="0.3">
      <c r="A3324">
        <v>3319</v>
      </c>
      <c r="B3324" t="str">
        <f>"00119793"</f>
        <v>00119793</v>
      </c>
      <c r="C3324" t="str">
        <f>"003"</f>
        <v>003</v>
      </c>
    </row>
    <row r="3325" spans="1:3" x14ac:dyDescent="0.3">
      <c r="A3325">
        <v>3320</v>
      </c>
      <c r="B3325" t="str">
        <f>"00982041"</f>
        <v>00982041</v>
      </c>
      <c r="C3325" t="s">
        <v>10</v>
      </c>
    </row>
    <row r="3326" spans="1:3" x14ac:dyDescent="0.3">
      <c r="A3326">
        <v>3321</v>
      </c>
      <c r="B3326" t="str">
        <f>"00979962"</f>
        <v>00979962</v>
      </c>
      <c r="C3326" t="str">
        <f>"003"</f>
        <v>003</v>
      </c>
    </row>
    <row r="3327" spans="1:3" x14ac:dyDescent="0.3">
      <c r="A3327">
        <v>3322</v>
      </c>
      <c r="B3327" t="str">
        <f>"00494341"</f>
        <v>00494341</v>
      </c>
      <c r="C3327" t="s">
        <v>5</v>
      </c>
    </row>
    <row r="3328" spans="1:3" x14ac:dyDescent="0.3">
      <c r="A3328">
        <v>3323</v>
      </c>
      <c r="B3328" t="str">
        <f>"00985189"</f>
        <v>00985189</v>
      </c>
      <c r="C3328" t="s">
        <v>5</v>
      </c>
    </row>
    <row r="3329" spans="1:3" x14ac:dyDescent="0.3">
      <c r="A3329">
        <v>3324</v>
      </c>
      <c r="B3329" t="str">
        <f>"00979636"</f>
        <v>00979636</v>
      </c>
      <c r="C3329" t="str">
        <f>"004"</f>
        <v>004</v>
      </c>
    </row>
    <row r="3330" spans="1:3" x14ac:dyDescent="0.3">
      <c r="A3330">
        <v>3325</v>
      </c>
      <c r="B3330" t="str">
        <f>"00816095"</f>
        <v>00816095</v>
      </c>
      <c r="C3330" t="s">
        <v>5</v>
      </c>
    </row>
    <row r="3331" spans="1:3" x14ac:dyDescent="0.3">
      <c r="A3331">
        <v>3326</v>
      </c>
      <c r="B3331" t="str">
        <f>"00139989"</f>
        <v>00139989</v>
      </c>
      <c r="C3331" t="s">
        <v>5</v>
      </c>
    </row>
    <row r="3332" spans="1:3" x14ac:dyDescent="0.3">
      <c r="A3332">
        <v>3327</v>
      </c>
      <c r="B3332" t="str">
        <f>"00911829"</f>
        <v>00911829</v>
      </c>
      <c r="C3332" t="s">
        <v>5</v>
      </c>
    </row>
    <row r="3333" spans="1:3" x14ac:dyDescent="0.3">
      <c r="A3333">
        <v>3328</v>
      </c>
      <c r="B3333" t="str">
        <f>"00778504"</f>
        <v>00778504</v>
      </c>
      <c r="C3333" t="s">
        <v>5</v>
      </c>
    </row>
    <row r="3334" spans="1:3" x14ac:dyDescent="0.3">
      <c r="A3334">
        <v>3329</v>
      </c>
      <c r="B3334" t="str">
        <f>"00442897"</f>
        <v>00442897</v>
      </c>
      <c r="C3334" t="str">
        <f>"003"</f>
        <v>003</v>
      </c>
    </row>
    <row r="3335" spans="1:3" x14ac:dyDescent="0.3">
      <c r="A3335">
        <v>3330</v>
      </c>
      <c r="B3335" t="str">
        <f>"00813918"</f>
        <v>00813918</v>
      </c>
      <c r="C3335" t="str">
        <f>"001"</f>
        <v>001</v>
      </c>
    </row>
    <row r="3336" spans="1:3" x14ac:dyDescent="0.3">
      <c r="A3336">
        <v>3331</v>
      </c>
      <c r="B3336" t="str">
        <f>"00816386"</f>
        <v>00816386</v>
      </c>
      <c r="C3336" t="str">
        <f>"003"</f>
        <v>003</v>
      </c>
    </row>
    <row r="3337" spans="1:3" x14ac:dyDescent="0.3">
      <c r="A3337">
        <v>3332</v>
      </c>
      <c r="B3337" t="str">
        <f>"00983568"</f>
        <v>00983568</v>
      </c>
      <c r="C3337" t="str">
        <f>"003"</f>
        <v>003</v>
      </c>
    </row>
    <row r="3338" spans="1:3" x14ac:dyDescent="0.3">
      <c r="A3338">
        <v>3333</v>
      </c>
      <c r="B3338" t="str">
        <f>"00976918"</f>
        <v>00976918</v>
      </c>
      <c r="C3338" t="s">
        <v>7</v>
      </c>
    </row>
    <row r="3339" spans="1:3" x14ac:dyDescent="0.3">
      <c r="A3339">
        <v>3334</v>
      </c>
      <c r="B3339" t="str">
        <f>"00726437"</f>
        <v>00726437</v>
      </c>
      <c r="C3339" t="s">
        <v>5</v>
      </c>
    </row>
    <row r="3340" spans="1:3" x14ac:dyDescent="0.3">
      <c r="A3340">
        <v>3335</v>
      </c>
      <c r="B3340" t="str">
        <f>"00906460"</f>
        <v>00906460</v>
      </c>
      <c r="C3340" t="s">
        <v>5</v>
      </c>
    </row>
    <row r="3341" spans="1:3" x14ac:dyDescent="0.3">
      <c r="A3341">
        <v>3336</v>
      </c>
      <c r="B3341" t="str">
        <f>"00987029"</f>
        <v>00987029</v>
      </c>
      <c r="C3341" t="str">
        <f>"004"</f>
        <v>004</v>
      </c>
    </row>
    <row r="3342" spans="1:3" x14ac:dyDescent="0.3">
      <c r="A3342">
        <v>3337</v>
      </c>
      <c r="B3342" t="str">
        <f>"00572625"</f>
        <v>00572625</v>
      </c>
      <c r="C3342" t="s">
        <v>5</v>
      </c>
    </row>
    <row r="3343" spans="1:3" x14ac:dyDescent="0.3">
      <c r="A3343">
        <v>3338</v>
      </c>
      <c r="B3343" t="str">
        <f>"00933315"</f>
        <v>00933315</v>
      </c>
      <c r="C3343" t="s">
        <v>5</v>
      </c>
    </row>
    <row r="3344" spans="1:3" x14ac:dyDescent="0.3">
      <c r="A3344">
        <v>3339</v>
      </c>
      <c r="B3344" t="str">
        <f>"00975441"</f>
        <v>00975441</v>
      </c>
      <c r="C3344" t="str">
        <f>"003"</f>
        <v>003</v>
      </c>
    </row>
    <row r="3345" spans="1:3" x14ac:dyDescent="0.3">
      <c r="A3345">
        <v>3340</v>
      </c>
      <c r="B3345" t="str">
        <f>"00371622"</f>
        <v>00371622</v>
      </c>
      <c r="C3345" t="s">
        <v>5</v>
      </c>
    </row>
    <row r="3346" spans="1:3" x14ac:dyDescent="0.3">
      <c r="A3346">
        <v>3341</v>
      </c>
      <c r="B3346" t="str">
        <f>"00974225"</f>
        <v>00974225</v>
      </c>
      <c r="C3346" t="str">
        <f>"004"</f>
        <v>004</v>
      </c>
    </row>
    <row r="3347" spans="1:3" x14ac:dyDescent="0.3">
      <c r="A3347">
        <v>3342</v>
      </c>
      <c r="B3347" t="str">
        <f>"00983193"</f>
        <v>00983193</v>
      </c>
      <c r="C3347" t="s">
        <v>5</v>
      </c>
    </row>
    <row r="3348" spans="1:3" x14ac:dyDescent="0.3">
      <c r="A3348">
        <v>3343</v>
      </c>
      <c r="B3348" t="str">
        <f>"201406006680"</f>
        <v>201406006680</v>
      </c>
      <c r="C3348" t="s">
        <v>5</v>
      </c>
    </row>
    <row r="3349" spans="1:3" x14ac:dyDescent="0.3">
      <c r="A3349">
        <v>3344</v>
      </c>
      <c r="B3349" t="str">
        <f>"00817996"</f>
        <v>00817996</v>
      </c>
      <c r="C3349" t="s">
        <v>5</v>
      </c>
    </row>
    <row r="3350" spans="1:3" x14ac:dyDescent="0.3">
      <c r="A3350">
        <v>3345</v>
      </c>
      <c r="B3350" t="str">
        <f>"00845146"</f>
        <v>00845146</v>
      </c>
      <c r="C3350" t="s">
        <v>5</v>
      </c>
    </row>
    <row r="3351" spans="1:3" x14ac:dyDescent="0.3">
      <c r="A3351">
        <v>3346</v>
      </c>
      <c r="B3351" t="str">
        <f>"00818903"</f>
        <v>00818903</v>
      </c>
      <c r="C3351" t="s">
        <v>7</v>
      </c>
    </row>
    <row r="3352" spans="1:3" x14ac:dyDescent="0.3">
      <c r="A3352">
        <v>3347</v>
      </c>
      <c r="B3352" t="str">
        <f>"00985232"</f>
        <v>00985232</v>
      </c>
      <c r="C3352" t="str">
        <f>"003"</f>
        <v>003</v>
      </c>
    </row>
    <row r="3353" spans="1:3" x14ac:dyDescent="0.3">
      <c r="A3353">
        <v>3348</v>
      </c>
      <c r="B3353" t="str">
        <f>"00985360"</f>
        <v>00985360</v>
      </c>
      <c r="C3353" t="str">
        <f>"003"</f>
        <v>003</v>
      </c>
    </row>
    <row r="3354" spans="1:3" x14ac:dyDescent="0.3">
      <c r="A3354">
        <v>3349</v>
      </c>
      <c r="B3354" t="str">
        <f>"00364941"</f>
        <v>00364941</v>
      </c>
      <c r="C3354" t="s">
        <v>7</v>
      </c>
    </row>
    <row r="3355" spans="1:3" x14ac:dyDescent="0.3">
      <c r="A3355">
        <v>3350</v>
      </c>
      <c r="B3355" t="str">
        <f>"00888829"</f>
        <v>00888829</v>
      </c>
      <c r="C3355" t="str">
        <f>"003"</f>
        <v>003</v>
      </c>
    </row>
    <row r="3356" spans="1:3" x14ac:dyDescent="0.3">
      <c r="A3356">
        <v>3351</v>
      </c>
      <c r="B3356" t="str">
        <f>"00983293"</f>
        <v>00983293</v>
      </c>
      <c r="C3356" t="s">
        <v>5</v>
      </c>
    </row>
    <row r="3357" spans="1:3" x14ac:dyDescent="0.3">
      <c r="A3357">
        <v>3352</v>
      </c>
      <c r="B3357" t="str">
        <f>"00289863"</f>
        <v>00289863</v>
      </c>
      <c r="C3357" t="s">
        <v>5</v>
      </c>
    </row>
    <row r="3358" spans="1:3" x14ac:dyDescent="0.3">
      <c r="A3358">
        <v>3353</v>
      </c>
      <c r="B3358" t="str">
        <f>"00502203"</f>
        <v>00502203</v>
      </c>
      <c r="C3358" t="s">
        <v>7</v>
      </c>
    </row>
    <row r="3359" spans="1:3" x14ac:dyDescent="0.3">
      <c r="A3359">
        <v>3354</v>
      </c>
      <c r="B3359" t="str">
        <f>"00982229"</f>
        <v>00982229</v>
      </c>
      <c r="C3359" t="s">
        <v>13</v>
      </c>
    </row>
    <row r="3360" spans="1:3" x14ac:dyDescent="0.3">
      <c r="A3360">
        <v>3355</v>
      </c>
      <c r="B3360" t="str">
        <f>"00293117"</f>
        <v>00293117</v>
      </c>
      <c r="C3360" t="s">
        <v>5</v>
      </c>
    </row>
    <row r="3361" spans="1:3" x14ac:dyDescent="0.3">
      <c r="A3361">
        <v>3356</v>
      </c>
      <c r="B3361" t="str">
        <f>"00983926"</f>
        <v>00983926</v>
      </c>
      <c r="C3361" t="s">
        <v>6</v>
      </c>
    </row>
    <row r="3362" spans="1:3" x14ac:dyDescent="0.3">
      <c r="A3362">
        <v>3357</v>
      </c>
      <c r="B3362" t="str">
        <f>"00981917"</f>
        <v>00981917</v>
      </c>
      <c r="C3362" t="str">
        <f>"003"</f>
        <v>003</v>
      </c>
    </row>
    <row r="3363" spans="1:3" x14ac:dyDescent="0.3">
      <c r="A3363">
        <v>3358</v>
      </c>
      <c r="B3363" t="str">
        <f>"00437566"</f>
        <v>00437566</v>
      </c>
      <c r="C3363" t="str">
        <f>"003"</f>
        <v>003</v>
      </c>
    </row>
    <row r="3364" spans="1:3" x14ac:dyDescent="0.3">
      <c r="A3364">
        <v>3359</v>
      </c>
      <c r="B3364" t="str">
        <f>"00709950"</f>
        <v>00709950</v>
      </c>
      <c r="C3364" t="s">
        <v>5</v>
      </c>
    </row>
    <row r="3365" spans="1:3" x14ac:dyDescent="0.3">
      <c r="A3365">
        <v>3360</v>
      </c>
      <c r="B3365" t="str">
        <f>"00983527"</f>
        <v>00983527</v>
      </c>
      <c r="C3365" t="s">
        <v>10</v>
      </c>
    </row>
    <row r="3366" spans="1:3" x14ac:dyDescent="0.3">
      <c r="A3366">
        <v>3361</v>
      </c>
      <c r="B3366" t="str">
        <f>"00726571"</f>
        <v>00726571</v>
      </c>
      <c r="C3366" t="s">
        <v>7</v>
      </c>
    </row>
    <row r="3367" spans="1:3" x14ac:dyDescent="0.3">
      <c r="A3367">
        <v>3362</v>
      </c>
      <c r="B3367" t="str">
        <f>"00109863"</f>
        <v>00109863</v>
      </c>
      <c r="C3367" t="str">
        <f>"003"</f>
        <v>003</v>
      </c>
    </row>
    <row r="3368" spans="1:3" x14ac:dyDescent="0.3">
      <c r="A3368">
        <v>3363</v>
      </c>
      <c r="B3368" t="str">
        <f>"201511019033"</f>
        <v>201511019033</v>
      </c>
      <c r="C3368" t="str">
        <f>"003"</f>
        <v>003</v>
      </c>
    </row>
    <row r="3369" spans="1:3" x14ac:dyDescent="0.3">
      <c r="A3369">
        <v>3364</v>
      </c>
      <c r="B3369" t="str">
        <f>"00987039"</f>
        <v>00987039</v>
      </c>
      <c r="C3369" t="str">
        <f>"004"</f>
        <v>004</v>
      </c>
    </row>
    <row r="3370" spans="1:3" x14ac:dyDescent="0.3">
      <c r="A3370">
        <v>3365</v>
      </c>
      <c r="B3370" t="str">
        <f>"00923189"</f>
        <v>00923189</v>
      </c>
      <c r="C3370" t="str">
        <f>"003"</f>
        <v>003</v>
      </c>
    </row>
    <row r="3371" spans="1:3" x14ac:dyDescent="0.3">
      <c r="A3371">
        <v>3366</v>
      </c>
      <c r="B3371" t="str">
        <f>"00897315"</f>
        <v>00897315</v>
      </c>
      <c r="C3371" t="str">
        <f>"003"</f>
        <v>003</v>
      </c>
    </row>
    <row r="3372" spans="1:3" x14ac:dyDescent="0.3">
      <c r="A3372">
        <v>3367</v>
      </c>
      <c r="B3372" t="str">
        <f>"00473901"</f>
        <v>00473901</v>
      </c>
      <c r="C3372" t="s">
        <v>5</v>
      </c>
    </row>
    <row r="3373" spans="1:3" x14ac:dyDescent="0.3">
      <c r="A3373">
        <v>3368</v>
      </c>
      <c r="B3373" t="str">
        <f>"201512002384"</f>
        <v>201512002384</v>
      </c>
      <c r="C3373" t="s">
        <v>11</v>
      </c>
    </row>
    <row r="3374" spans="1:3" x14ac:dyDescent="0.3">
      <c r="A3374">
        <v>3369</v>
      </c>
      <c r="B3374" t="str">
        <f>"00981619"</f>
        <v>00981619</v>
      </c>
      <c r="C3374" t="str">
        <f>"003"</f>
        <v>003</v>
      </c>
    </row>
    <row r="3375" spans="1:3" x14ac:dyDescent="0.3">
      <c r="A3375">
        <v>3370</v>
      </c>
      <c r="B3375" t="str">
        <f>"00985578"</f>
        <v>00985578</v>
      </c>
      <c r="C3375" t="s">
        <v>7</v>
      </c>
    </row>
    <row r="3376" spans="1:3" x14ac:dyDescent="0.3">
      <c r="A3376">
        <v>3371</v>
      </c>
      <c r="B3376" t="str">
        <f>"00581330"</f>
        <v>00581330</v>
      </c>
      <c r="C3376" t="s">
        <v>5</v>
      </c>
    </row>
    <row r="3377" spans="1:3" x14ac:dyDescent="0.3">
      <c r="A3377">
        <v>3372</v>
      </c>
      <c r="B3377" t="str">
        <f>"00441195"</f>
        <v>00441195</v>
      </c>
      <c r="C3377" t="s">
        <v>6</v>
      </c>
    </row>
    <row r="3378" spans="1:3" x14ac:dyDescent="0.3">
      <c r="A3378">
        <v>3373</v>
      </c>
      <c r="B3378" t="str">
        <f>"201507004112"</f>
        <v>201507004112</v>
      </c>
      <c r="C3378" t="s">
        <v>7</v>
      </c>
    </row>
    <row r="3379" spans="1:3" x14ac:dyDescent="0.3">
      <c r="A3379">
        <v>3374</v>
      </c>
      <c r="B3379" t="str">
        <f>"00315061"</f>
        <v>00315061</v>
      </c>
      <c r="C3379" t="s">
        <v>18</v>
      </c>
    </row>
    <row r="3380" spans="1:3" x14ac:dyDescent="0.3">
      <c r="A3380">
        <v>3375</v>
      </c>
      <c r="B3380" t="str">
        <f>"201306000046"</f>
        <v>201306000046</v>
      </c>
      <c r="C3380" t="s">
        <v>13</v>
      </c>
    </row>
    <row r="3381" spans="1:3" x14ac:dyDescent="0.3">
      <c r="A3381">
        <v>3376</v>
      </c>
      <c r="B3381" t="str">
        <f>"00974743"</f>
        <v>00974743</v>
      </c>
      <c r="C3381" t="s">
        <v>5</v>
      </c>
    </row>
    <row r="3382" spans="1:3" x14ac:dyDescent="0.3">
      <c r="A3382">
        <v>3377</v>
      </c>
      <c r="B3382" t="str">
        <f>"00772580"</f>
        <v>00772580</v>
      </c>
      <c r="C3382" t="s">
        <v>5</v>
      </c>
    </row>
    <row r="3383" spans="1:3" x14ac:dyDescent="0.3">
      <c r="A3383">
        <v>3378</v>
      </c>
      <c r="B3383" t="str">
        <f>"00983467"</f>
        <v>00983467</v>
      </c>
      <c r="C3383" t="s">
        <v>5</v>
      </c>
    </row>
    <row r="3384" spans="1:3" x14ac:dyDescent="0.3">
      <c r="A3384">
        <v>3379</v>
      </c>
      <c r="B3384" t="str">
        <f>"00817174"</f>
        <v>00817174</v>
      </c>
      <c r="C3384" t="s">
        <v>7</v>
      </c>
    </row>
    <row r="3385" spans="1:3" x14ac:dyDescent="0.3">
      <c r="A3385">
        <v>3380</v>
      </c>
      <c r="B3385" t="str">
        <f>"00982080"</f>
        <v>00982080</v>
      </c>
      <c r="C3385" t="str">
        <f>"003"</f>
        <v>003</v>
      </c>
    </row>
    <row r="3386" spans="1:3" x14ac:dyDescent="0.3">
      <c r="A3386">
        <v>3381</v>
      </c>
      <c r="B3386" t="str">
        <f>"201507005076"</f>
        <v>201507005076</v>
      </c>
      <c r="C3386" t="s">
        <v>5</v>
      </c>
    </row>
    <row r="3387" spans="1:3" x14ac:dyDescent="0.3">
      <c r="A3387">
        <v>3382</v>
      </c>
      <c r="B3387" t="str">
        <f>"00741801"</f>
        <v>00741801</v>
      </c>
      <c r="C3387" t="s">
        <v>6</v>
      </c>
    </row>
    <row r="3388" spans="1:3" x14ac:dyDescent="0.3">
      <c r="A3388">
        <v>3383</v>
      </c>
      <c r="B3388" t="str">
        <f>"00736930"</f>
        <v>00736930</v>
      </c>
      <c r="C3388" t="str">
        <f>"003"</f>
        <v>003</v>
      </c>
    </row>
    <row r="3389" spans="1:3" x14ac:dyDescent="0.3">
      <c r="A3389">
        <v>3384</v>
      </c>
      <c r="B3389" t="str">
        <f>"00831348"</f>
        <v>00831348</v>
      </c>
      <c r="C3389" t="s">
        <v>10</v>
      </c>
    </row>
    <row r="3390" spans="1:3" x14ac:dyDescent="0.3">
      <c r="A3390">
        <v>3385</v>
      </c>
      <c r="B3390" t="str">
        <f>"00986577"</f>
        <v>00986577</v>
      </c>
      <c r="C3390" t="s">
        <v>5</v>
      </c>
    </row>
    <row r="3391" spans="1:3" x14ac:dyDescent="0.3">
      <c r="A3391">
        <v>3386</v>
      </c>
      <c r="B3391" t="str">
        <f>"00978065"</f>
        <v>00978065</v>
      </c>
      <c r="C3391" t="s">
        <v>5</v>
      </c>
    </row>
    <row r="3392" spans="1:3" x14ac:dyDescent="0.3">
      <c r="A3392">
        <v>3387</v>
      </c>
      <c r="B3392" t="str">
        <f>"00445581"</f>
        <v>00445581</v>
      </c>
      <c r="C3392" t="s">
        <v>6</v>
      </c>
    </row>
    <row r="3393" spans="1:3" x14ac:dyDescent="0.3">
      <c r="A3393">
        <v>3388</v>
      </c>
      <c r="B3393" t="str">
        <f>"00815723"</f>
        <v>00815723</v>
      </c>
      <c r="C3393" t="s">
        <v>6</v>
      </c>
    </row>
    <row r="3394" spans="1:3" x14ac:dyDescent="0.3">
      <c r="A3394">
        <v>3389</v>
      </c>
      <c r="B3394" t="str">
        <f>"00985966"</f>
        <v>00985966</v>
      </c>
      <c r="C3394" t="s">
        <v>5</v>
      </c>
    </row>
    <row r="3395" spans="1:3" x14ac:dyDescent="0.3">
      <c r="A3395">
        <v>3390</v>
      </c>
      <c r="B3395" t="str">
        <f>"00654843"</f>
        <v>00654843</v>
      </c>
      <c r="C3395" t="str">
        <f>"003"</f>
        <v>003</v>
      </c>
    </row>
    <row r="3396" spans="1:3" x14ac:dyDescent="0.3">
      <c r="A3396">
        <v>3391</v>
      </c>
      <c r="B3396" t="str">
        <f>"00985447"</f>
        <v>00985447</v>
      </c>
      <c r="C3396" t="str">
        <f>"003"</f>
        <v>003</v>
      </c>
    </row>
    <row r="3397" spans="1:3" x14ac:dyDescent="0.3">
      <c r="A3397">
        <v>3392</v>
      </c>
      <c r="B3397" t="str">
        <f>"00986583"</f>
        <v>00986583</v>
      </c>
      <c r="C3397" t="str">
        <f>"003"</f>
        <v>003</v>
      </c>
    </row>
    <row r="3398" spans="1:3" x14ac:dyDescent="0.3">
      <c r="A3398">
        <v>3393</v>
      </c>
      <c r="B3398" t="str">
        <f>"00481196"</f>
        <v>00481196</v>
      </c>
      <c r="C3398" t="s">
        <v>10</v>
      </c>
    </row>
    <row r="3399" spans="1:3" x14ac:dyDescent="0.3">
      <c r="A3399">
        <v>3394</v>
      </c>
      <c r="B3399" t="str">
        <f>"00130692"</f>
        <v>00130692</v>
      </c>
      <c r="C3399" t="str">
        <f>"003"</f>
        <v>003</v>
      </c>
    </row>
    <row r="3400" spans="1:3" x14ac:dyDescent="0.3">
      <c r="A3400">
        <v>3395</v>
      </c>
      <c r="B3400" t="str">
        <f>"00987004"</f>
        <v>00987004</v>
      </c>
      <c r="C3400" t="s">
        <v>5</v>
      </c>
    </row>
    <row r="3401" spans="1:3" x14ac:dyDescent="0.3">
      <c r="A3401">
        <v>3396</v>
      </c>
      <c r="B3401" t="str">
        <f>"00779965"</f>
        <v>00779965</v>
      </c>
      <c r="C3401" t="str">
        <f>"001"</f>
        <v>001</v>
      </c>
    </row>
    <row r="3402" spans="1:3" x14ac:dyDescent="0.3">
      <c r="A3402">
        <v>3397</v>
      </c>
      <c r="B3402" t="str">
        <f>"00516947"</f>
        <v>00516947</v>
      </c>
      <c r="C3402" t="s">
        <v>5</v>
      </c>
    </row>
    <row r="3403" spans="1:3" x14ac:dyDescent="0.3">
      <c r="A3403">
        <v>3398</v>
      </c>
      <c r="B3403" t="str">
        <f>"00986318"</f>
        <v>00986318</v>
      </c>
      <c r="C3403" t="s">
        <v>5</v>
      </c>
    </row>
    <row r="3404" spans="1:3" x14ac:dyDescent="0.3">
      <c r="A3404">
        <v>3399</v>
      </c>
      <c r="B3404" t="str">
        <f>"00986581"</f>
        <v>00986581</v>
      </c>
      <c r="C3404" t="str">
        <f>"003"</f>
        <v>003</v>
      </c>
    </row>
    <row r="3405" spans="1:3" x14ac:dyDescent="0.3">
      <c r="A3405">
        <v>3400</v>
      </c>
      <c r="B3405" t="str">
        <f>"00444561"</f>
        <v>00444561</v>
      </c>
      <c r="C3405" t="s">
        <v>5</v>
      </c>
    </row>
    <row r="3406" spans="1:3" x14ac:dyDescent="0.3">
      <c r="A3406">
        <v>3401</v>
      </c>
      <c r="B3406" t="str">
        <f>"00506758"</f>
        <v>00506758</v>
      </c>
      <c r="C3406" t="s">
        <v>5</v>
      </c>
    </row>
    <row r="3407" spans="1:3" x14ac:dyDescent="0.3">
      <c r="A3407">
        <v>3402</v>
      </c>
      <c r="B3407" t="str">
        <f>"00980292"</f>
        <v>00980292</v>
      </c>
      <c r="C3407" t="s">
        <v>7</v>
      </c>
    </row>
    <row r="3410" spans="1:1" x14ac:dyDescent="0.3">
      <c r="A3410" t="s">
        <v>29</v>
      </c>
    </row>
    <row r="3411" spans="1:1" x14ac:dyDescent="0.3">
      <c r="A3411" t="s">
        <v>30</v>
      </c>
    </row>
    <row r="3412" spans="1:1" x14ac:dyDescent="0.3">
      <c r="A3412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1ΔΑ_2023_ΔΕ_ΑΠΟΡΡΙΠΤΕΟΙ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Floros Thanassis</dc:creator>
  <cp:lastModifiedBy>Floros Thanassis</cp:lastModifiedBy>
  <dcterms:created xsi:type="dcterms:W3CDTF">2023-12-08T15:18:10Z</dcterms:created>
  <dcterms:modified xsi:type="dcterms:W3CDTF">2023-12-08T15:24:29Z</dcterms:modified>
</cp:coreProperties>
</file>