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5031A25D-461A-4B8A-A32B-509D25C64DCD}" xr6:coauthVersionLast="36" xr6:coauthVersionMax="36" xr10:uidLastSave="{00000000-0000-0000-0000-000000000000}"/>
  <bookViews>
    <workbookView xWindow="0" yWindow="0" windowWidth="38400" windowHeight="17030" xr2:uid="{00000000-000D-0000-FFFF-FFFF00000000}"/>
  </bookViews>
  <sheets>
    <sheet name="Φύλλο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66" i="1" l="1"/>
  <c r="B3365" i="1"/>
  <c r="B3364" i="1"/>
  <c r="C3363" i="1"/>
  <c r="B3363" i="1"/>
  <c r="B3362" i="1"/>
  <c r="B3361" i="1"/>
  <c r="C3360" i="1"/>
  <c r="B3360" i="1"/>
  <c r="B3359" i="1"/>
  <c r="C3358" i="1"/>
  <c r="B3358" i="1"/>
  <c r="B3357" i="1"/>
  <c r="C3356" i="1"/>
  <c r="B3356" i="1"/>
  <c r="C3355" i="1"/>
  <c r="B3355" i="1"/>
  <c r="C3354" i="1"/>
  <c r="B3354" i="1"/>
  <c r="B3353" i="1"/>
  <c r="B3352" i="1"/>
  <c r="B3351" i="1"/>
  <c r="B3350" i="1"/>
  <c r="B3349" i="1"/>
  <c r="B3348" i="1"/>
  <c r="C3347" i="1"/>
  <c r="B3347" i="1"/>
  <c r="B3346" i="1"/>
  <c r="B3345" i="1"/>
  <c r="C3344" i="1"/>
  <c r="B3344" i="1"/>
  <c r="B3343" i="1"/>
  <c r="B3342" i="1"/>
  <c r="B3341" i="1"/>
  <c r="B3340" i="1"/>
  <c r="B3339" i="1"/>
  <c r="B3338" i="1"/>
  <c r="B3337" i="1"/>
  <c r="B3336" i="1"/>
  <c r="B3335" i="1"/>
  <c r="B3334" i="1"/>
  <c r="C3333" i="1"/>
  <c r="B3333" i="1"/>
  <c r="B3332" i="1"/>
  <c r="B3331" i="1"/>
  <c r="C3330" i="1"/>
  <c r="B3330" i="1"/>
  <c r="C3329" i="1"/>
  <c r="B3329" i="1"/>
  <c r="C3328" i="1"/>
  <c r="B3328" i="1"/>
  <c r="C3327" i="1"/>
  <c r="B3327" i="1"/>
  <c r="C3326" i="1"/>
  <c r="B3326" i="1"/>
  <c r="B3325" i="1"/>
  <c r="B3324" i="1"/>
  <c r="B3323" i="1"/>
  <c r="C3322" i="1"/>
  <c r="B3322" i="1"/>
  <c r="C3321" i="1"/>
  <c r="B3321" i="1"/>
  <c r="B3320" i="1"/>
  <c r="B3319" i="1"/>
  <c r="B3318" i="1"/>
  <c r="B3317" i="1"/>
  <c r="B3316" i="1"/>
  <c r="B3315" i="1"/>
  <c r="C3314" i="1"/>
  <c r="B3314" i="1"/>
  <c r="B3313" i="1"/>
  <c r="C3312" i="1"/>
  <c r="B3312" i="1"/>
  <c r="C3311" i="1"/>
  <c r="B3311" i="1"/>
  <c r="B3310" i="1"/>
  <c r="B3309" i="1"/>
  <c r="B3308" i="1"/>
  <c r="B3307" i="1"/>
  <c r="B3306" i="1"/>
  <c r="C3305" i="1"/>
  <c r="B3305" i="1"/>
  <c r="B3304" i="1"/>
  <c r="C3303" i="1"/>
  <c r="B3303" i="1"/>
  <c r="B3302" i="1"/>
  <c r="B3301" i="1"/>
  <c r="C3300" i="1"/>
  <c r="B3300" i="1"/>
  <c r="B3299" i="1"/>
  <c r="B3298" i="1"/>
  <c r="B3297" i="1"/>
  <c r="C3296" i="1"/>
  <c r="B3296" i="1"/>
  <c r="C3295" i="1"/>
  <c r="B3295" i="1"/>
  <c r="C3294" i="1"/>
  <c r="B3294" i="1"/>
  <c r="C3293" i="1"/>
  <c r="B3293" i="1"/>
  <c r="B3292" i="1"/>
  <c r="B3291" i="1"/>
  <c r="B3290" i="1"/>
  <c r="B3289" i="1"/>
  <c r="C3288" i="1"/>
  <c r="B3288" i="1"/>
  <c r="B3287" i="1"/>
  <c r="B3286" i="1"/>
  <c r="C3285" i="1"/>
  <c r="B3285" i="1"/>
  <c r="B3284" i="1"/>
  <c r="C3283" i="1"/>
  <c r="B3283" i="1"/>
  <c r="B3282" i="1"/>
  <c r="B3281" i="1"/>
  <c r="B3280" i="1"/>
  <c r="B3279" i="1"/>
  <c r="B3278" i="1"/>
  <c r="B3277" i="1"/>
  <c r="C3276" i="1"/>
  <c r="B3276" i="1"/>
  <c r="B3275" i="1"/>
  <c r="B3274" i="1"/>
  <c r="B3273" i="1"/>
  <c r="B3272" i="1"/>
  <c r="C3271" i="1"/>
  <c r="B3271" i="1"/>
  <c r="B3270" i="1"/>
  <c r="B3269" i="1"/>
  <c r="C3268" i="1"/>
  <c r="B3268" i="1"/>
  <c r="C3267" i="1"/>
  <c r="B3267" i="1"/>
  <c r="B3266" i="1"/>
  <c r="B3265" i="1"/>
  <c r="C3264" i="1"/>
  <c r="B3264" i="1"/>
  <c r="C3263" i="1"/>
  <c r="B3263" i="1"/>
  <c r="C3262" i="1"/>
  <c r="B3262" i="1"/>
  <c r="C3261" i="1"/>
  <c r="B3261" i="1"/>
  <c r="C3260" i="1"/>
  <c r="B3260" i="1"/>
  <c r="C3259" i="1"/>
  <c r="B3259" i="1"/>
  <c r="C3258" i="1"/>
  <c r="B3258" i="1"/>
  <c r="B3257" i="1"/>
  <c r="B3256" i="1"/>
  <c r="B3255" i="1"/>
  <c r="C3254" i="1"/>
  <c r="B3254" i="1"/>
  <c r="B3253" i="1"/>
  <c r="B3252" i="1"/>
  <c r="B3251" i="1"/>
  <c r="B3250" i="1"/>
  <c r="C3249" i="1"/>
  <c r="B3249" i="1"/>
  <c r="C3248" i="1"/>
  <c r="B3248" i="1"/>
  <c r="B3247" i="1"/>
  <c r="B3246" i="1"/>
  <c r="C3245" i="1"/>
  <c r="B3245" i="1"/>
  <c r="B3244" i="1"/>
  <c r="C3243" i="1"/>
  <c r="B3243" i="1"/>
  <c r="C3242" i="1"/>
  <c r="B3242" i="1"/>
  <c r="C3241" i="1"/>
  <c r="B3241" i="1"/>
  <c r="C3240" i="1"/>
  <c r="B3240" i="1"/>
  <c r="B3239" i="1"/>
  <c r="B3238" i="1"/>
  <c r="B3237" i="1"/>
  <c r="B3236" i="1"/>
  <c r="B3235" i="1"/>
  <c r="B3234" i="1"/>
  <c r="C3233" i="1"/>
  <c r="B3233" i="1"/>
  <c r="B3232" i="1"/>
  <c r="C3231" i="1"/>
  <c r="B3231" i="1"/>
  <c r="B3230" i="1"/>
  <c r="C3229" i="1"/>
  <c r="B3229" i="1"/>
  <c r="C3228" i="1"/>
  <c r="B3228" i="1"/>
  <c r="B3227" i="1"/>
  <c r="C3226" i="1"/>
  <c r="B3226" i="1"/>
  <c r="B3225" i="1"/>
  <c r="C3224" i="1"/>
  <c r="B3224" i="1"/>
  <c r="B3223" i="1"/>
  <c r="B3222" i="1"/>
  <c r="B3221" i="1"/>
  <c r="B3220" i="1"/>
  <c r="C3219" i="1"/>
  <c r="B3219" i="1"/>
  <c r="C3218" i="1"/>
  <c r="B3218" i="1"/>
  <c r="C3217" i="1"/>
  <c r="B3217" i="1"/>
  <c r="B3216" i="1"/>
  <c r="B3215" i="1"/>
  <c r="C3214" i="1"/>
  <c r="B3214" i="1"/>
  <c r="B3213" i="1"/>
  <c r="C3212" i="1"/>
  <c r="B3212" i="1"/>
  <c r="B3211" i="1"/>
  <c r="C3210" i="1"/>
  <c r="B3210" i="1"/>
  <c r="B3209" i="1"/>
  <c r="B3208" i="1"/>
  <c r="B3207" i="1"/>
  <c r="C3206" i="1"/>
  <c r="B3206" i="1"/>
  <c r="B3205" i="1"/>
  <c r="B3204" i="1"/>
  <c r="B3203" i="1"/>
  <c r="B3202" i="1"/>
  <c r="B3201" i="1"/>
  <c r="C3200" i="1"/>
  <c r="B3200" i="1"/>
  <c r="B3199" i="1"/>
  <c r="C3198" i="1"/>
  <c r="B3198" i="1"/>
  <c r="B3197" i="1"/>
  <c r="C3196" i="1"/>
  <c r="B3196" i="1"/>
  <c r="C3195" i="1"/>
  <c r="B3195" i="1"/>
  <c r="B3194" i="1"/>
  <c r="B3193" i="1"/>
  <c r="B3192" i="1"/>
  <c r="B3191" i="1"/>
  <c r="B3190" i="1"/>
  <c r="C3189" i="1"/>
  <c r="B3189" i="1"/>
  <c r="B3188" i="1"/>
  <c r="C3187" i="1"/>
  <c r="B3187" i="1"/>
  <c r="C3186" i="1"/>
  <c r="B3186" i="1"/>
  <c r="B3185" i="1"/>
  <c r="B3184" i="1"/>
  <c r="C3183" i="1"/>
  <c r="B3183" i="1"/>
  <c r="C3182" i="1"/>
  <c r="B3182" i="1"/>
  <c r="C3181" i="1"/>
  <c r="B3181" i="1"/>
  <c r="C3180" i="1"/>
  <c r="B3180" i="1"/>
  <c r="C3179" i="1"/>
  <c r="B3179" i="1"/>
  <c r="C3178" i="1"/>
  <c r="B3178" i="1"/>
  <c r="C3177" i="1"/>
  <c r="B3177" i="1"/>
  <c r="C3176" i="1"/>
  <c r="B3176" i="1"/>
  <c r="B3175" i="1"/>
  <c r="B3174" i="1"/>
  <c r="B3173" i="1"/>
  <c r="C3172" i="1"/>
  <c r="B3172" i="1"/>
  <c r="B3171" i="1"/>
  <c r="C3170" i="1"/>
  <c r="B3170" i="1"/>
  <c r="B3169" i="1"/>
  <c r="B3168" i="1"/>
  <c r="B3167" i="1"/>
  <c r="B3166" i="1"/>
  <c r="B3165" i="1"/>
  <c r="B3164" i="1"/>
  <c r="B3163" i="1"/>
  <c r="C3162" i="1"/>
  <c r="B3162" i="1"/>
  <c r="B3161" i="1"/>
  <c r="C3160" i="1"/>
  <c r="B3160" i="1"/>
  <c r="B3159" i="1"/>
  <c r="B3158" i="1"/>
  <c r="B3157" i="1"/>
  <c r="B3156" i="1"/>
  <c r="B3155" i="1"/>
  <c r="C3154" i="1"/>
  <c r="B3154" i="1"/>
  <c r="B3153" i="1"/>
  <c r="B3152" i="1"/>
  <c r="C3151" i="1"/>
  <c r="B3151" i="1"/>
  <c r="C3150" i="1"/>
  <c r="B3150" i="1"/>
  <c r="B3149" i="1"/>
  <c r="B3148" i="1"/>
  <c r="B3147" i="1"/>
  <c r="B3146" i="1"/>
  <c r="B3145" i="1"/>
  <c r="B3144" i="1"/>
  <c r="B3143" i="1"/>
  <c r="B3142" i="1"/>
  <c r="B3141" i="1"/>
  <c r="B3140" i="1"/>
  <c r="B3139" i="1"/>
  <c r="C3138" i="1"/>
  <c r="B3138" i="1"/>
  <c r="B3137" i="1"/>
  <c r="C3136" i="1"/>
  <c r="B3136" i="1"/>
  <c r="B3135" i="1"/>
  <c r="B3134" i="1"/>
  <c r="C3133" i="1"/>
  <c r="B3133" i="1"/>
  <c r="C3132" i="1"/>
  <c r="B3132" i="1"/>
  <c r="B3131" i="1"/>
  <c r="C3130" i="1"/>
  <c r="B3130" i="1"/>
  <c r="B3129" i="1"/>
  <c r="C3128" i="1"/>
  <c r="B3128" i="1"/>
  <c r="C3127" i="1"/>
  <c r="B3127" i="1"/>
  <c r="B3126" i="1"/>
  <c r="B3125" i="1"/>
  <c r="C3124" i="1"/>
  <c r="B3124" i="1"/>
  <c r="B3123" i="1"/>
  <c r="B3122" i="1"/>
  <c r="B3121" i="1"/>
  <c r="B3120" i="1"/>
  <c r="B3119" i="1"/>
  <c r="C3118" i="1"/>
  <c r="B3118" i="1"/>
  <c r="B3117" i="1"/>
  <c r="B3116" i="1"/>
  <c r="C3115" i="1"/>
  <c r="B3115" i="1"/>
  <c r="C3114" i="1"/>
  <c r="B3114" i="1"/>
  <c r="B3113" i="1"/>
  <c r="B3112" i="1"/>
  <c r="B3111" i="1"/>
  <c r="B3110" i="1"/>
  <c r="C3109" i="1"/>
  <c r="B3109" i="1"/>
  <c r="C3108" i="1"/>
  <c r="B3108" i="1"/>
  <c r="B3107" i="1"/>
  <c r="B3106" i="1"/>
  <c r="C3105" i="1"/>
  <c r="B3105" i="1"/>
  <c r="C3104" i="1"/>
  <c r="B3104" i="1"/>
  <c r="B3103" i="1"/>
  <c r="C3102" i="1"/>
  <c r="B3102" i="1"/>
  <c r="C3101" i="1"/>
  <c r="B3101" i="1"/>
  <c r="B3100" i="1"/>
  <c r="C3099" i="1"/>
  <c r="B3099" i="1"/>
  <c r="B3098" i="1"/>
  <c r="B3097" i="1"/>
  <c r="C3096" i="1"/>
  <c r="B3096" i="1"/>
  <c r="B3095" i="1"/>
  <c r="C3094" i="1"/>
  <c r="B3094" i="1"/>
  <c r="B3093" i="1"/>
  <c r="B3092" i="1"/>
  <c r="C3091" i="1"/>
  <c r="B3091" i="1"/>
  <c r="B3090" i="1"/>
  <c r="B3089" i="1"/>
  <c r="B3088" i="1"/>
  <c r="B3087" i="1"/>
  <c r="B3086" i="1"/>
  <c r="C3085" i="1"/>
  <c r="B3085" i="1"/>
  <c r="B3084" i="1"/>
  <c r="B3083" i="1"/>
  <c r="B3082" i="1"/>
  <c r="B3081" i="1"/>
  <c r="B3080" i="1"/>
  <c r="B3079" i="1"/>
  <c r="B3078" i="1"/>
  <c r="C3077" i="1"/>
  <c r="B3077" i="1"/>
  <c r="B3076" i="1"/>
  <c r="C3075" i="1"/>
  <c r="B3075" i="1"/>
  <c r="B3074" i="1"/>
  <c r="B3073" i="1"/>
  <c r="B3072" i="1"/>
  <c r="B3071" i="1"/>
  <c r="B3070" i="1"/>
  <c r="B3069" i="1"/>
  <c r="B3068" i="1"/>
  <c r="C3067" i="1"/>
  <c r="B3067" i="1"/>
  <c r="B3066" i="1"/>
  <c r="B3065" i="1"/>
  <c r="B3064" i="1"/>
  <c r="B3063" i="1"/>
  <c r="B3062" i="1"/>
  <c r="C3061" i="1"/>
  <c r="B3061" i="1"/>
  <c r="C3060" i="1"/>
  <c r="B3060" i="1"/>
  <c r="B3059" i="1"/>
  <c r="B3058" i="1"/>
  <c r="B3057" i="1"/>
  <c r="B3056" i="1"/>
  <c r="B3055" i="1"/>
  <c r="C3054" i="1"/>
  <c r="B3054" i="1"/>
  <c r="B3053" i="1"/>
  <c r="C3052" i="1"/>
  <c r="B3052" i="1"/>
  <c r="C3051" i="1"/>
  <c r="B3051" i="1"/>
  <c r="C3050" i="1"/>
  <c r="B3050" i="1"/>
  <c r="B3049" i="1"/>
  <c r="B3048" i="1"/>
  <c r="C3047" i="1"/>
  <c r="B3047" i="1"/>
  <c r="B3046" i="1"/>
  <c r="C3045" i="1"/>
  <c r="B3045" i="1"/>
  <c r="B3044" i="1"/>
  <c r="B3043" i="1"/>
  <c r="B3042" i="1"/>
  <c r="C3041" i="1"/>
  <c r="B3041" i="1"/>
  <c r="B3040" i="1"/>
  <c r="B3039" i="1"/>
  <c r="C3038" i="1"/>
  <c r="B3038" i="1"/>
  <c r="B3037" i="1"/>
  <c r="C3036" i="1"/>
  <c r="B3036" i="1"/>
  <c r="C3035" i="1"/>
  <c r="B3035" i="1"/>
  <c r="C3034" i="1"/>
  <c r="B3034" i="1"/>
  <c r="C3033" i="1"/>
  <c r="B3033" i="1"/>
  <c r="B3032" i="1"/>
  <c r="C3031" i="1"/>
  <c r="B3031" i="1"/>
  <c r="C3030" i="1"/>
  <c r="B3030" i="1"/>
  <c r="B3029" i="1"/>
  <c r="B3028" i="1"/>
  <c r="B3027" i="1"/>
  <c r="B3026" i="1"/>
  <c r="B3025" i="1"/>
  <c r="B3024" i="1"/>
  <c r="B3023" i="1"/>
  <c r="C3022" i="1"/>
  <c r="B3022" i="1"/>
  <c r="C3021" i="1"/>
  <c r="B3021" i="1"/>
  <c r="B3020" i="1"/>
  <c r="C3019" i="1"/>
  <c r="B3019" i="1"/>
  <c r="C3018" i="1"/>
  <c r="B3018" i="1"/>
  <c r="C3017" i="1"/>
  <c r="B3017" i="1"/>
  <c r="C3016" i="1"/>
  <c r="B3016" i="1"/>
  <c r="B3015" i="1"/>
  <c r="C3014" i="1"/>
  <c r="B3014" i="1"/>
  <c r="C3013" i="1"/>
  <c r="B3013" i="1"/>
  <c r="B3012" i="1"/>
  <c r="B3011" i="1"/>
  <c r="B3010" i="1"/>
  <c r="C3009" i="1"/>
  <c r="B3009" i="1"/>
  <c r="B3008" i="1"/>
  <c r="C3007" i="1"/>
  <c r="B3007" i="1"/>
  <c r="C3006" i="1"/>
  <c r="B3006" i="1"/>
  <c r="B3005" i="1"/>
  <c r="B3004" i="1"/>
  <c r="C3003" i="1"/>
  <c r="B3003" i="1"/>
  <c r="B3002" i="1"/>
  <c r="C3001" i="1"/>
  <c r="B3001" i="1"/>
  <c r="C3000" i="1"/>
  <c r="B3000" i="1"/>
  <c r="B2999" i="1"/>
  <c r="C2998" i="1"/>
  <c r="B2998" i="1"/>
  <c r="C2997" i="1"/>
  <c r="B2997" i="1"/>
  <c r="C2996" i="1"/>
  <c r="B2996" i="1"/>
  <c r="C2995" i="1"/>
  <c r="B2995" i="1"/>
  <c r="C2994" i="1"/>
  <c r="B2994" i="1"/>
  <c r="C2993" i="1"/>
  <c r="B2993" i="1"/>
  <c r="B2992" i="1"/>
  <c r="B2991" i="1"/>
  <c r="B2990" i="1"/>
  <c r="B2989" i="1"/>
  <c r="C2988" i="1"/>
  <c r="B2988" i="1"/>
  <c r="C2987" i="1"/>
  <c r="B2987" i="1"/>
  <c r="C2986" i="1"/>
  <c r="B2986" i="1"/>
  <c r="C2985" i="1"/>
  <c r="B2985" i="1"/>
  <c r="B2984" i="1"/>
  <c r="C2983" i="1"/>
  <c r="B2983" i="1"/>
  <c r="B2982" i="1"/>
  <c r="B2981" i="1"/>
  <c r="B2980" i="1"/>
  <c r="C2979" i="1"/>
  <c r="B2979" i="1"/>
  <c r="B2978" i="1"/>
  <c r="B2977" i="1"/>
  <c r="C2976" i="1"/>
  <c r="B2976" i="1"/>
  <c r="B2975" i="1"/>
  <c r="B2974" i="1"/>
  <c r="C2973" i="1"/>
  <c r="B2973" i="1"/>
  <c r="B2972" i="1"/>
  <c r="B2971" i="1"/>
  <c r="B2970" i="1"/>
  <c r="B2969" i="1"/>
  <c r="C2968" i="1"/>
  <c r="B2968" i="1"/>
  <c r="B2967" i="1"/>
  <c r="C2966" i="1"/>
  <c r="B2966" i="1"/>
  <c r="C2965" i="1"/>
  <c r="B2965" i="1"/>
  <c r="B2964" i="1"/>
  <c r="B2963" i="1"/>
  <c r="C2962" i="1"/>
  <c r="B2962" i="1"/>
  <c r="C2961" i="1"/>
  <c r="B2961" i="1"/>
  <c r="B2960" i="1"/>
  <c r="B2959" i="1"/>
  <c r="C2958" i="1"/>
  <c r="B2958" i="1"/>
  <c r="B2957" i="1"/>
  <c r="C2956" i="1"/>
  <c r="B2956" i="1"/>
  <c r="B2955" i="1"/>
  <c r="C2954" i="1"/>
  <c r="B2954" i="1"/>
  <c r="B2953" i="1"/>
  <c r="C2952" i="1"/>
  <c r="B2952" i="1"/>
  <c r="C2951" i="1"/>
  <c r="B2951" i="1"/>
  <c r="C2950" i="1"/>
  <c r="B2950" i="1"/>
  <c r="C2949" i="1"/>
  <c r="B2949" i="1"/>
  <c r="B2948" i="1"/>
  <c r="C2947" i="1"/>
  <c r="B2947" i="1"/>
  <c r="C2946" i="1"/>
  <c r="B2946" i="1"/>
  <c r="C2945" i="1"/>
  <c r="B2945" i="1"/>
  <c r="B2944" i="1"/>
  <c r="C2943" i="1"/>
  <c r="B2943" i="1"/>
  <c r="B2942" i="1"/>
  <c r="C2941" i="1"/>
  <c r="B2941" i="1"/>
  <c r="B2940" i="1"/>
  <c r="C2939" i="1"/>
  <c r="B2939" i="1"/>
  <c r="B2938" i="1"/>
  <c r="C2937" i="1"/>
  <c r="B2937" i="1"/>
  <c r="C2936" i="1"/>
  <c r="B2936" i="1"/>
  <c r="B2935" i="1"/>
  <c r="C2934" i="1"/>
  <c r="B2934" i="1"/>
  <c r="B2933" i="1"/>
  <c r="B2932" i="1"/>
  <c r="B2931" i="1"/>
  <c r="C2930" i="1"/>
  <c r="B2930" i="1"/>
  <c r="B2929" i="1"/>
  <c r="C2928" i="1"/>
  <c r="B2928" i="1"/>
  <c r="B2927" i="1"/>
  <c r="B2926" i="1"/>
  <c r="B2925" i="1"/>
  <c r="C2924" i="1"/>
  <c r="B2924" i="1"/>
  <c r="B2923" i="1"/>
  <c r="B2922" i="1"/>
  <c r="B2921" i="1"/>
  <c r="C2920" i="1"/>
  <c r="B2920" i="1"/>
  <c r="B2919" i="1"/>
  <c r="B2918" i="1"/>
  <c r="B2917" i="1"/>
  <c r="B2916" i="1"/>
  <c r="B2915" i="1"/>
  <c r="B2914" i="1"/>
  <c r="B2913" i="1"/>
  <c r="C2912" i="1"/>
  <c r="B2912" i="1"/>
  <c r="B2911" i="1"/>
  <c r="B2910" i="1"/>
  <c r="B2909" i="1"/>
  <c r="B2908" i="1"/>
  <c r="B2907" i="1"/>
  <c r="B2906" i="1"/>
  <c r="C2905" i="1"/>
  <c r="B2905" i="1"/>
  <c r="C2904" i="1"/>
  <c r="B2904" i="1"/>
  <c r="B2903" i="1"/>
  <c r="C2902" i="1"/>
  <c r="B2902" i="1"/>
  <c r="B2901" i="1"/>
  <c r="C2900" i="1"/>
  <c r="B2900" i="1"/>
  <c r="C2899" i="1"/>
  <c r="B2899" i="1"/>
  <c r="C2898" i="1"/>
  <c r="B2898" i="1"/>
  <c r="B2897" i="1"/>
  <c r="C2896" i="1"/>
  <c r="B2896" i="1"/>
  <c r="B2895" i="1"/>
  <c r="C2894" i="1"/>
  <c r="B2894" i="1"/>
  <c r="B2893" i="1"/>
  <c r="B2892" i="1"/>
  <c r="B2891" i="1"/>
  <c r="B2890" i="1"/>
  <c r="B2889" i="1"/>
  <c r="C2888" i="1"/>
  <c r="B2888" i="1"/>
  <c r="C2887" i="1"/>
  <c r="B2887" i="1"/>
  <c r="B2886" i="1"/>
  <c r="B2885" i="1"/>
  <c r="B2884" i="1"/>
  <c r="C2883" i="1"/>
  <c r="B2883" i="1"/>
  <c r="C2882" i="1"/>
  <c r="B2882" i="1"/>
  <c r="C2881" i="1"/>
  <c r="B2881" i="1"/>
  <c r="C2880" i="1"/>
  <c r="B2880" i="1"/>
  <c r="B2879" i="1"/>
  <c r="C2878" i="1"/>
  <c r="B2878" i="1"/>
  <c r="B2877" i="1"/>
  <c r="B2876" i="1"/>
  <c r="B2875" i="1"/>
  <c r="B2874" i="1"/>
  <c r="B2873" i="1"/>
  <c r="B2872" i="1"/>
  <c r="C2871" i="1"/>
  <c r="B2871" i="1"/>
  <c r="B2870" i="1"/>
  <c r="C2869" i="1"/>
  <c r="B2869" i="1"/>
  <c r="C2868" i="1"/>
  <c r="B2868" i="1"/>
  <c r="B2867" i="1"/>
  <c r="C2866" i="1"/>
  <c r="B2866" i="1"/>
  <c r="B2865" i="1"/>
  <c r="B2864" i="1"/>
  <c r="C2863" i="1"/>
  <c r="B2863" i="1"/>
  <c r="B2862" i="1"/>
  <c r="B2861" i="1"/>
  <c r="C2860" i="1"/>
  <c r="B2860" i="1"/>
  <c r="B2859" i="1"/>
  <c r="C2858" i="1"/>
  <c r="B2858" i="1"/>
  <c r="B2857" i="1"/>
  <c r="C2856" i="1"/>
  <c r="B2856" i="1"/>
  <c r="C2855" i="1"/>
  <c r="B2855" i="1"/>
  <c r="B2854" i="1"/>
  <c r="B2853" i="1"/>
  <c r="B2852" i="1"/>
  <c r="C2851" i="1"/>
  <c r="B2851" i="1"/>
  <c r="B2850" i="1"/>
  <c r="C2849" i="1"/>
  <c r="B2849" i="1"/>
  <c r="C2848" i="1"/>
  <c r="B2848" i="1"/>
  <c r="C2847" i="1"/>
  <c r="B2847" i="1"/>
  <c r="B2846" i="1"/>
  <c r="B2845" i="1"/>
  <c r="C2844" i="1"/>
  <c r="B2844" i="1"/>
  <c r="B2843" i="1"/>
  <c r="C2842" i="1"/>
  <c r="B2842" i="1"/>
  <c r="B2841" i="1"/>
  <c r="B2840" i="1"/>
  <c r="C2839" i="1"/>
  <c r="B2839" i="1"/>
  <c r="B2838" i="1"/>
  <c r="C2837" i="1"/>
  <c r="B2837" i="1"/>
  <c r="B2836" i="1"/>
  <c r="B2835" i="1"/>
  <c r="C2834" i="1"/>
  <c r="B2834" i="1"/>
  <c r="B2833" i="1"/>
  <c r="C2832" i="1"/>
  <c r="B2832" i="1"/>
  <c r="B2831" i="1"/>
  <c r="B2830" i="1"/>
  <c r="C2829" i="1"/>
  <c r="B2829" i="1"/>
  <c r="C2828" i="1"/>
  <c r="B2828" i="1"/>
  <c r="C2827" i="1"/>
  <c r="B2827" i="1"/>
  <c r="B2826" i="1"/>
  <c r="B2825" i="1"/>
  <c r="B2824" i="1"/>
  <c r="B2823" i="1"/>
  <c r="B2822" i="1"/>
  <c r="C2821" i="1"/>
  <c r="B2821" i="1"/>
  <c r="B2820" i="1"/>
  <c r="B2819" i="1"/>
  <c r="B2818" i="1"/>
  <c r="B2817" i="1"/>
  <c r="B2816" i="1"/>
  <c r="B2815" i="1"/>
  <c r="C2814" i="1"/>
  <c r="B2814" i="1"/>
  <c r="B2813" i="1"/>
  <c r="B2812" i="1"/>
  <c r="B2811" i="1"/>
  <c r="C2810" i="1"/>
  <c r="B2810" i="1"/>
  <c r="C2809" i="1"/>
  <c r="B2809" i="1"/>
  <c r="C2808" i="1"/>
  <c r="B2808" i="1"/>
  <c r="B2807" i="1"/>
  <c r="B2806" i="1"/>
  <c r="B2805" i="1"/>
  <c r="B2804" i="1"/>
  <c r="B2803" i="1"/>
  <c r="B2802" i="1"/>
  <c r="C2801" i="1"/>
  <c r="B2801" i="1"/>
  <c r="B2800" i="1"/>
  <c r="B2799" i="1"/>
  <c r="C2798" i="1"/>
  <c r="B2798" i="1"/>
  <c r="C2797" i="1"/>
  <c r="B2797" i="1"/>
  <c r="C2796" i="1"/>
  <c r="B2796" i="1"/>
  <c r="C2795" i="1"/>
  <c r="B2795" i="1"/>
  <c r="B2794" i="1"/>
  <c r="C2793" i="1"/>
  <c r="B2793" i="1"/>
  <c r="B2792" i="1"/>
  <c r="B2791" i="1"/>
  <c r="C2790" i="1"/>
  <c r="B2790" i="1"/>
  <c r="B2789" i="1"/>
  <c r="B2788" i="1"/>
  <c r="C2787" i="1"/>
  <c r="B2787" i="1"/>
  <c r="C2786" i="1"/>
  <c r="B2786" i="1"/>
  <c r="B2785" i="1"/>
  <c r="C2784" i="1"/>
  <c r="B2784" i="1"/>
  <c r="B2783" i="1"/>
  <c r="B2782" i="1"/>
  <c r="B2781" i="1"/>
  <c r="B2780" i="1"/>
  <c r="B2779" i="1"/>
  <c r="B2778" i="1"/>
  <c r="B2777" i="1"/>
  <c r="B2776" i="1"/>
  <c r="B2775" i="1"/>
  <c r="B2774" i="1"/>
  <c r="C2773" i="1"/>
  <c r="B2773" i="1"/>
  <c r="C2772" i="1"/>
  <c r="B2772" i="1"/>
  <c r="C2771" i="1"/>
  <c r="B2771" i="1"/>
  <c r="B2770" i="1"/>
  <c r="B2769" i="1"/>
  <c r="B2768" i="1"/>
  <c r="B2767" i="1"/>
  <c r="B2766" i="1"/>
  <c r="C2765" i="1"/>
  <c r="B2765" i="1"/>
  <c r="C2764" i="1"/>
  <c r="B2764" i="1"/>
  <c r="C2763" i="1"/>
  <c r="B2763" i="1"/>
  <c r="B2762" i="1"/>
  <c r="C2761" i="1"/>
  <c r="B2761" i="1"/>
  <c r="C2760" i="1"/>
  <c r="B2760" i="1"/>
  <c r="B2759" i="1"/>
  <c r="C2758" i="1"/>
  <c r="B2758" i="1"/>
  <c r="B2757" i="1"/>
  <c r="C2756" i="1"/>
  <c r="B2756" i="1"/>
  <c r="C2755" i="1"/>
  <c r="B2755" i="1"/>
  <c r="C2754" i="1"/>
  <c r="B2754" i="1"/>
  <c r="C2753" i="1"/>
  <c r="B2753" i="1"/>
  <c r="B2752" i="1"/>
  <c r="B2751" i="1"/>
  <c r="C2750" i="1"/>
  <c r="B2750" i="1"/>
  <c r="B2749" i="1"/>
  <c r="B2748" i="1"/>
  <c r="B2747" i="1"/>
  <c r="B2746" i="1"/>
  <c r="C2745" i="1"/>
  <c r="B2745" i="1"/>
  <c r="B2744" i="1"/>
  <c r="B2743" i="1"/>
  <c r="B2742" i="1"/>
  <c r="B2741" i="1"/>
  <c r="C2740" i="1"/>
  <c r="B2740" i="1"/>
  <c r="B2739" i="1"/>
  <c r="B2738" i="1"/>
  <c r="C2737" i="1"/>
  <c r="B2737" i="1"/>
  <c r="B2736" i="1"/>
  <c r="B2735" i="1"/>
  <c r="B2734" i="1"/>
  <c r="B2733" i="1"/>
  <c r="B2732" i="1"/>
  <c r="B2731" i="1"/>
  <c r="C2730" i="1"/>
  <c r="B2730" i="1"/>
  <c r="B2729" i="1"/>
  <c r="B2728" i="1"/>
  <c r="B2727" i="1"/>
  <c r="B2726" i="1"/>
  <c r="B2725" i="1"/>
  <c r="B2724" i="1"/>
  <c r="B2723" i="1"/>
  <c r="C2722" i="1"/>
  <c r="B2722" i="1"/>
  <c r="B2721" i="1"/>
  <c r="C2720" i="1"/>
  <c r="B2720" i="1"/>
  <c r="B2719" i="1"/>
  <c r="C2718" i="1"/>
  <c r="B2718" i="1"/>
  <c r="B2717" i="1"/>
  <c r="B2716" i="1"/>
  <c r="B2715" i="1"/>
  <c r="B2714" i="1"/>
  <c r="C2713" i="1"/>
  <c r="B2713" i="1"/>
  <c r="B2712" i="1"/>
  <c r="B2711" i="1"/>
  <c r="B2710" i="1"/>
  <c r="B2709" i="1"/>
  <c r="C2708" i="1"/>
  <c r="B2708" i="1"/>
  <c r="C2707" i="1"/>
  <c r="B2707" i="1"/>
  <c r="C2706" i="1"/>
  <c r="B2706" i="1"/>
  <c r="B2705" i="1"/>
  <c r="B2704" i="1"/>
  <c r="B2703" i="1"/>
  <c r="C2702" i="1"/>
  <c r="B2702" i="1"/>
  <c r="C2701" i="1"/>
  <c r="B2701" i="1"/>
  <c r="C2700" i="1"/>
  <c r="B2700" i="1"/>
  <c r="C2699" i="1"/>
  <c r="B2699" i="1"/>
  <c r="C2698" i="1"/>
  <c r="B2698" i="1"/>
  <c r="B2697" i="1"/>
  <c r="C2696" i="1"/>
  <c r="B2696" i="1"/>
  <c r="C2695" i="1"/>
  <c r="B2695" i="1"/>
  <c r="B2694" i="1"/>
  <c r="C2693" i="1"/>
  <c r="B2693" i="1"/>
  <c r="B2692" i="1"/>
  <c r="B2691" i="1"/>
  <c r="C2690" i="1"/>
  <c r="B2690" i="1"/>
  <c r="B2689" i="1"/>
  <c r="B2688" i="1"/>
  <c r="C2687" i="1"/>
  <c r="B2687" i="1"/>
  <c r="C2686" i="1"/>
  <c r="B2686" i="1"/>
  <c r="B2685" i="1"/>
  <c r="B2684" i="1"/>
  <c r="C2683" i="1"/>
  <c r="B2683" i="1"/>
  <c r="B2682" i="1"/>
  <c r="C2681" i="1"/>
  <c r="B2681" i="1"/>
  <c r="B2680" i="1"/>
  <c r="C2679" i="1"/>
  <c r="B2679" i="1"/>
  <c r="B2678" i="1"/>
  <c r="B2677" i="1"/>
  <c r="B2676" i="1"/>
  <c r="C2675" i="1"/>
  <c r="B2675" i="1"/>
  <c r="B2674" i="1"/>
  <c r="C2673" i="1"/>
  <c r="B2673" i="1"/>
  <c r="B2672" i="1"/>
  <c r="B2671" i="1"/>
  <c r="C2670" i="1"/>
  <c r="B2670" i="1"/>
  <c r="C2669" i="1"/>
  <c r="B2669" i="1"/>
  <c r="C2668" i="1"/>
  <c r="B2668" i="1"/>
  <c r="B2667" i="1"/>
  <c r="C2666" i="1"/>
  <c r="B2666" i="1"/>
  <c r="C2665" i="1"/>
  <c r="B2665" i="1"/>
  <c r="B2664" i="1"/>
  <c r="B2663" i="1"/>
  <c r="B2662" i="1"/>
  <c r="B2661" i="1"/>
  <c r="C2660" i="1"/>
  <c r="B2660" i="1"/>
  <c r="B2659" i="1"/>
  <c r="B2658" i="1"/>
  <c r="C2657" i="1"/>
  <c r="B2657" i="1"/>
  <c r="C2656" i="1"/>
  <c r="B2656" i="1"/>
  <c r="C2655" i="1"/>
  <c r="B2655" i="1"/>
  <c r="C2654" i="1"/>
  <c r="B2654" i="1"/>
  <c r="B2653" i="1"/>
  <c r="B2652" i="1"/>
  <c r="B2651" i="1"/>
  <c r="B2650" i="1"/>
  <c r="B2649" i="1"/>
  <c r="C2648" i="1"/>
  <c r="B2648" i="1"/>
  <c r="B2647" i="1"/>
  <c r="B2646" i="1"/>
  <c r="B2645" i="1"/>
  <c r="C2644" i="1"/>
  <c r="B2644" i="1"/>
  <c r="C2643" i="1"/>
  <c r="B2643" i="1"/>
  <c r="C2642" i="1"/>
  <c r="B2642" i="1"/>
  <c r="B2641" i="1"/>
  <c r="C2640" i="1"/>
  <c r="B2640" i="1"/>
  <c r="C2639" i="1"/>
  <c r="B2639" i="1"/>
  <c r="C2638" i="1"/>
  <c r="B2638" i="1"/>
  <c r="C2637" i="1"/>
  <c r="B2637" i="1"/>
  <c r="C2636" i="1"/>
  <c r="B2636" i="1"/>
  <c r="C2635" i="1"/>
  <c r="B2635" i="1"/>
  <c r="B2634" i="1"/>
  <c r="B2633" i="1"/>
  <c r="C2632" i="1"/>
  <c r="B2632" i="1"/>
  <c r="B2631" i="1"/>
  <c r="C2630" i="1"/>
  <c r="B2630" i="1"/>
  <c r="B2629" i="1"/>
  <c r="B2628" i="1"/>
  <c r="B2627" i="1"/>
  <c r="B2626" i="1"/>
  <c r="C2625" i="1"/>
  <c r="B2625" i="1"/>
  <c r="B2624" i="1"/>
  <c r="B2623" i="1"/>
  <c r="B2622" i="1"/>
  <c r="B2621" i="1"/>
  <c r="B2620" i="1"/>
  <c r="B2619" i="1"/>
  <c r="B2618" i="1"/>
  <c r="B2617" i="1"/>
  <c r="C2616" i="1"/>
  <c r="B2616" i="1"/>
  <c r="B2615" i="1"/>
  <c r="C2614" i="1"/>
  <c r="B2614" i="1"/>
  <c r="C2613" i="1"/>
  <c r="B2613" i="1"/>
  <c r="C2612" i="1"/>
  <c r="B2612" i="1"/>
  <c r="C2611" i="1"/>
  <c r="B2611" i="1"/>
  <c r="B2610" i="1"/>
  <c r="B2609" i="1"/>
  <c r="C2608" i="1"/>
  <c r="B2608" i="1"/>
  <c r="B2607" i="1"/>
  <c r="C2606" i="1"/>
  <c r="B2606" i="1"/>
  <c r="B2605" i="1"/>
  <c r="B2604" i="1"/>
  <c r="B2603" i="1"/>
  <c r="C2602" i="1"/>
  <c r="B2602" i="1"/>
  <c r="B2601" i="1"/>
  <c r="C2600" i="1"/>
  <c r="B2600" i="1"/>
  <c r="B2599" i="1"/>
  <c r="C2598" i="1"/>
  <c r="B2598" i="1"/>
  <c r="C2597" i="1"/>
  <c r="B2597" i="1"/>
  <c r="B2596" i="1"/>
  <c r="C2595" i="1"/>
  <c r="B2595" i="1"/>
  <c r="C2594" i="1"/>
  <c r="B2594" i="1"/>
  <c r="B2593" i="1"/>
  <c r="C2592" i="1"/>
  <c r="B2592" i="1"/>
  <c r="B2591" i="1"/>
  <c r="B2590" i="1"/>
  <c r="B2589" i="1"/>
  <c r="C2588" i="1"/>
  <c r="B2588" i="1"/>
  <c r="B2587" i="1"/>
  <c r="C2586" i="1"/>
  <c r="B2586" i="1"/>
  <c r="B2585" i="1"/>
  <c r="C2584" i="1"/>
  <c r="B2584" i="1"/>
  <c r="B2583" i="1"/>
  <c r="B2582" i="1"/>
  <c r="B2581" i="1"/>
  <c r="B2580" i="1"/>
  <c r="B2579" i="1"/>
  <c r="C2578" i="1"/>
  <c r="B2578" i="1"/>
  <c r="B2577" i="1"/>
  <c r="B2576" i="1"/>
  <c r="B2575" i="1"/>
  <c r="B2574" i="1"/>
  <c r="C2573" i="1"/>
  <c r="B2573" i="1"/>
  <c r="B2572" i="1"/>
  <c r="C2571" i="1"/>
  <c r="B2571" i="1"/>
  <c r="B2570" i="1"/>
  <c r="B2569" i="1"/>
  <c r="C2568" i="1"/>
  <c r="B2568" i="1"/>
  <c r="B2567" i="1"/>
  <c r="C2566" i="1"/>
  <c r="B2566" i="1"/>
  <c r="B2565" i="1"/>
  <c r="C2564" i="1"/>
  <c r="B2564" i="1"/>
  <c r="B2563" i="1"/>
  <c r="B2562" i="1"/>
  <c r="B2561" i="1"/>
  <c r="B2560" i="1"/>
  <c r="B2559" i="1"/>
  <c r="B2558" i="1"/>
  <c r="B2557" i="1"/>
  <c r="B2556" i="1"/>
  <c r="C2555" i="1"/>
  <c r="B2555" i="1"/>
  <c r="B2554" i="1"/>
  <c r="C2553" i="1"/>
  <c r="B2553" i="1"/>
  <c r="C2552" i="1"/>
  <c r="B2552" i="1"/>
  <c r="B2551" i="1"/>
  <c r="B2550" i="1"/>
  <c r="C2549" i="1"/>
  <c r="B2549" i="1"/>
  <c r="B2548" i="1"/>
  <c r="C2547" i="1"/>
  <c r="B2547" i="1"/>
  <c r="B2546" i="1"/>
  <c r="B2545" i="1"/>
  <c r="B2544" i="1"/>
  <c r="C2543" i="1"/>
  <c r="B2543" i="1"/>
  <c r="B2542" i="1"/>
  <c r="B2541" i="1"/>
  <c r="C2540" i="1"/>
  <c r="B2540" i="1"/>
  <c r="B2539" i="1"/>
  <c r="C2538" i="1"/>
  <c r="B2538" i="1"/>
  <c r="C2537" i="1"/>
  <c r="B2537" i="1"/>
  <c r="B2536" i="1"/>
  <c r="C2535" i="1"/>
  <c r="B2535" i="1"/>
  <c r="C2534" i="1"/>
  <c r="B2534" i="1"/>
  <c r="C2533" i="1"/>
  <c r="B2533" i="1"/>
  <c r="C2532" i="1"/>
  <c r="B2532" i="1"/>
  <c r="B2531" i="1"/>
  <c r="B2530" i="1"/>
  <c r="C2529" i="1"/>
  <c r="B2529" i="1"/>
  <c r="C2528" i="1"/>
  <c r="B2528" i="1"/>
  <c r="B2527" i="1"/>
  <c r="B2526" i="1"/>
  <c r="B2525" i="1"/>
  <c r="B2524" i="1"/>
  <c r="B2523" i="1"/>
  <c r="B2522" i="1"/>
  <c r="C2521" i="1"/>
  <c r="B2521" i="1"/>
  <c r="B2520" i="1"/>
  <c r="C2519" i="1"/>
  <c r="B2519" i="1"/>
  <c r="B2518" i="1"/>
  <c r="B2517" i="1"/>
  <c r="C2516" i="1"/>
  <c r="B2516" i="1"/>
  <c r="B2515" i="1"/>
  <c r="C2514" i="1"/>
  <c r="B2514" i="1"/>
  <c r="C2513" i="1"/>
  <c r="B2513" i="1"/>
  <c r="B2512" i="1"/>
  <c r="C2511" i="1"/>
  <c r="B2511" i="1"/>
  <c r="B2510" i="1"/>
  <c r="B2509" i="1"/>
  <c r="B2508" i="1"/>
  <c r="B2507" i="1"/>
  <c r="B2506" i="1"/>
  <c r="B2505" i="1"/>
  <c r="B2504" i="1"/>
  <c r="C2503" i="1"/>
  <c r="B2503" i="1"/>
  <c r="B2502" i="1"/>
  <c r="C2501" i="1"/>
  <c r="B2501" i="1"/>
  <c r="B2500" i="1"/>
  <c r="B2499" i="1"/>
  <c r="B2498" i="1"/>
  <c r="B2497" i="1"/>
  <c r="B2496" i="1"/>
  <c r="C2495" i="1"/>
  <c r="B2495" i="1"/>
  <c r="B2494" i="1"/>
  <c r="B2493" i="1"/>
  <c r="B2492" i="1"/>
  <c r="B2491" i="1"/>
  <c r="B2490" i="1"/>
  <c r="B2489" i="1"/>
  <c r="B2488" i="1"/>
  <c r="B2487" i="1"/>
  <c r="B2486" i="1"/>
  <c r="B2485" i="1"/>
  <c r="B2484" i="1"/>
  <c r="C2483" i="1"/>
  <c r="B2483" i="1"/>
  <c r="C2482" i="1"/>
  <c r="B2482" i="1"/>
  <c r="B2481" i="1"/>
  <c r="B2480" i="1"/>
  <c r="C2479" i="1"/>
  <c r="B2479" i="1"/>
  <c r="B2478" i="1"/>
  <c r="B2477" i="1"/>
  <c r="C2476" i="1"/>
  <c r="B2476" i="1"/>
  <c r="B2475" i="1"/>
  <c r="B2474" i="1"/>
  <c r="C2473" i="1"/>
  <c r="B2473" i="1"/>
  <c r="B2472" i="1"/>
  <c r="C2471" i="1"/>
  <c r="B2471" i="1"/>
  <c r="C2470" i="1"/>
  <c r="B2470" i="1"/>
  <c r="C2469" i="1"/>
  <c r="B2469" i="1"/>
  <c r="C2468" i="1"/>
  <c r="B2468" i="1"/>
  <c r="B2467" i="1"/>
  <c r="B2466" i="1"/>
  <c r="C2465" i="1"/>
  <c r="B2465" i="1"/>
  <c r="B2464" i="1"/>
  <c r="B2463" i="1"/>
  <c r="C2462" i="1"/>
  <c r="B2462" i="1"/>
  <c r="C2461" i="1"/>
  <c r="B2461" i="1"/>
  <c r="C2460" i="1"/>
  <c r="B2460" i="1"/>
  <c r="C2459" i="1"/>
  <c r="B2459" i="1"/>
  <c r="B2458" i="1"/>
  <c r="B2457" i="1"/>
  <c r="B2456" i="1"/>
  <c r="B2455" i="1"/>
  <c r="B2454" i="1"/>
  <c r="B2453" i="1"/>
  <c r="B2452" i="1"/>
  <c r="C2451" i="1"/>
  <c r="B2451" i="1"/>
  <c r="C2450" i="1"/>
  <c r="B2450" i="1"/>
  <c r="B2449" i="1"/>
  <c r="C2448" i="1"/>
  <c r="B2448" i="1"/>
  <c r="C2447" i="1"/>
  <c r="B2447" i="1"/>
  <c r="B2446" i="1"/>
  <c r="B2445" i="1"/>
  <c r="B2444" i="1"/>
  <c r="B2443" i="1"/>
  <c r="B2442" i="1"/>
  <c r="B2441" i="1"/>
  <c r="C2440" i="1"/>
  <c r="B2440" i="1"/>
  <c r="B2439" i="1"/>
  <c r="C2438" i="1"/>
  <c r="B2438" i="1"/>
  <c r="B2437" i="1"/>
  <c r="B2436" i="1"/>
  <c r="C2435" i="1"/>
  <c r="B2435" i="1"/>
  <c r="C2434" i="1"/>
  <c r="B2434" i="1"/>
  <c r="C2433" i="1"/>
  <c r="B2433" i="1"/>
  <c r="B2432" i="1"/>
  <c r="C2431" i="1"/>
  <c r="B2431" i="1"/>
  <c r="C2430" i="1"/>
  <c r="B2430" i="1"/>
  <c r="B2429" i="1"/>
  <c r="B2428" i="1"/>
  <c r="C2427" i="1"/>
  <c r="B2427" i="1"/>
  <c r="C2426" i="1"/>
  <c r="B2426" i="1"/>
  <c r="B2425" i="1"/>
  <c r="B2424" i="1"/>
  <c r="C2423" i="1"/>
  <c r="B2423" i="1"/>
  <c r="C2422" i="1"/>
  <c r="B2422" i="1"/>
  <c r="B2421" i="1"/>
  <c r="C2420" i="1"/>
  <c r="B2420" i="1"/>
  <c r="C2419" i="1"/>
  <c r="B2419" i="1"/>
  <c r="B2418" i="1"/>
  <c r="B2417" i="1"/>
  <c r="C2416" i="1"/>
  <c r="B2416" i="1"/>
  <c r="B2415" i="1"/>
  <c r="B2414" i="1"/>
  <c r="C2413" i="1"/>
  <c r="B2413" i="1"/>
  <c r="B2412" i="1"/>
  <c r="B2411" i="1"/>
  <c r="B2410" i="1"/>
  <c r="B2409" i="1"/>
  <c r="C2408" i="1"/>
  <c r="B2408" i="1"/>
  <c r="B2407" i="1"/>
  <c r="B2406" i="1"/>
  <c r="B2405" i="1"/>
  <c r="C2404" i="1"/>
  <c r="B2404" i="1"/>
  <c r="C2403" i="1"/>
  <c r="B2403" i="1"/>
  <c r="B2402" i="1"/>
  <c r="B2401" i="1"/>
  <c r="C2400" i="1"/>
  <c r="B2400" i="1"/>
  <c r="B2399" i="1"/>
  <c r="C2398" i="1"/>
  <c r="B2398" i="1"/>
  <c r="B2397" i="1"/>
  <c r="B2396" i="1"/>
  <c r="B2395" i="1"/>
  <c r="C2394" i="1"/>
  <c r="B2394" i="1"/>
  <c r="C2393" i="1"/>
  <c r="B2393" i="1"/>
  <c r="B2392" i="1"/>
  <c r="C2391" i="1"/>
  <c r="B2391" i="1"/>
  <c r="B2390" i="1"/>
  <c r="C2389" i="1"/>
  <c r="B2389" i="1"/>
  <c r="B2388" i="1"/>
  <c r="B2387" i="1"/>
  <c r="B2386" i="1"/>
  <c r="C2385" i="1"/>
  <c r="B2385" i="1"/>
  <c r="B2384" i="1"/>
  <c r="C2383" i="1"/>
  <c r="B2383" i="1"/>
  <c r="B2382" i="1"/>
  <c r="C2381" i="1"/>
  <c r="B2381" i="1"/>
  <c r="B2380" i="1"/>
  <c r="C2379" i="1"/>
  <c r="B2379" i="1"/>
  <c r="B2378" i="1"/>
  <c r="C2377" i="1"/>
  <c r="B2377" i="1"/>
  <c r="C2376" i="1"/>
  <c r="B2376" i="1"/>
  <c r="C2375" i="1"/>
  <c r="B2375" i="1"/>
  <c r="B2374" i="1"/>
  <c r="C2373" i="1"/>
  <c r="B2373" i="1"/>
  <c r="B2372" i="1"/>
  <c r="C2371" i="1"/>
  <c r="B2371" i="1"/>
  <c r="B2370" i="1"/>
  <c r="C2369" i="1"/>
  <c r="B2369" i="1"/>
  <c r="B2368" i="1"/>
  <c r="B2367" i="1"/>
  <c r="B2366" i="1"/>
  <c r="B2365" i="1"/>
  <c r="B2364" i="1"/>
  <c r="B2363" i="1"/>
  <c r="C2362" i="1"/>
  <c r="B2362" i="1"/>
  <c r="C2361" i="1"/>
  <c r="B2361" i="1"/>
  <c r="B2360" i="1"/>
  <c r="B2359" i="1"/>
  <c r="B2358" i="1"/>
  <c r="B2357" i="1"/>
  <c r="B2356" i="1"/>
  <c r="C2355" i="1"/>
  <c r="B2355" i="1"/>
  <c r="C2354" i="1"/>
  <c r="B2354" i="1"/>
  <c r="B2353" i="1"/>
  <c r="B2352" i="1"/>
  <c r="C2351" i="1"/>
  <c r="B2351" i="1"/>
  <c r="B2350" i="1"/>
  <c r="B2349" i="1"/>
  <c r="C2348" i="1"/>
  <c r="B2348" i="1"/>
  <c r="C2347" i="1"/>
  <c r="B2347" i="1"/>
  <c r="C2346" i="1"/>
  <c r="B2346" i="1"/>
  <c r="B2345" i="1"/>
  <c r="C2344" i="1"/>
  <c r="B2344" i="1"/>
  <c r="C2343" i="1"/>
  <c r="B2343" i="1"/>
  <c r="C2342" i="1"/>
  <c r="B2342" i="1"/>
  <c r="B2341" i="1"/>
  <c r="C2340" i="1"/>
  <c r="B2340" i="1"/>
  <c r="C2339" i="1"/>
  <c r="B2339" i="1"/>
  <c r="C2338" i="1"/>
  <c r="B2338" i="1"/>
  <c r="B2337" i="1"/>
  <c r="B2336" i="1"/>
  <c r="C2335" i="1"/>
  <c r="B2335" i="1"/>
  <c r="C2334" i="1"/>
  <c r="B2334" i="1"/>
  <c r="C2333" i="1"/>
  <c r="B2333" i="1"/>
  <c r="B2332" i="1"/>
  <c r="C2331" i="1"/>
  <c r="B2331" i="1"/>
  <c r="C2330" i="1"/>
  <c r="B2330" i="1"/>
  <c r="C2329" i="1"/>
  <c r="B2329" i="1"/>
  <c r="B2328" i="1"/>
  <c r="B2327" i="1"/>
  <c r="B2326" i="1"/>
  <c r="B2325" i="1"/>
  <c r="B2324" i="1"/>
  <c r="C2323" i="1"/>
  <c r="B2323" i="1"/>
  <c r="B2322" i="1"/>
  <c r="B2321" i="1"/>
  <c r="B2320" i="1"/>
  <c r="B2319" i="1"/>
  <c r="B2318" i="1"/>
  <c r="B2317" i="1"/>
  <c r="B2316" i="1"/>
  <c r="B2315" i="1"/>
  <c r="B2314" i="1"/>
  <c r="B2313" i="1"/>
  <c r="B2312" i="1"/>
  <c r="B2311" i="1"/>
  <c r="C2310" i="1"/>
  <c r="B2310" i="1"/>
  <c r="C2309" i="1"/>
  <c r="B2309" i="1"/>
  <c r="B2308" i="1"/>
  <c r="B2307" i="1"/>
  <c r="C2306" i="1"/>
  <c r="B2306" i="1"/>
  <c r="C2305" i="1"/>
  <c r="B2305" i="1"/>
  <c r="B2304" i="1"/>
  <c r="B2303" i="1"/>
  <c r="B2302" i="1"/>
  <c r="B2301" i="1"/>
  <c r="B2300" i="1"/>
  <c r="B2299" i="1"/>
  <c r="B2298" i="1"/>
  <c r="B2297" i="1"/>
  <c r="B2296" i="1"/>
  <c r="C2295" i="1"/>
  <c r="B2295" i="1"/>
  <c r="B2294" i="1"/>
  <c r="C2293" i="1"/>
  <c r="B2293" i="1"/>
  <c r="C2292" i="1"/>
  <c r="B2292" i="1"/>
  <c r="B2291" i="1"/>
  <c r="B2290" i="1"/>
  <c r="B2289" i="1"/>
  <c r="C2288" i="1"/>
  <c r="B2288" i="1"/>
  <c r="C2287" i="1"/>
  <c r="B2287" i="1"/>
  <c r="B2286" i="1"/>
  <c r="C2285" i="1"/>
  <c r="B2285" i="1"/>
  <c r="B2284" i="1"/>
  <c r="B2283" i="1"/>
  <c r="C2282" i="1"/>
  <c r="B2282" i="1"/>
  <c r="C2281" i="1"/>
  <c r="B2281" i="1"/>
  <c r="C2280" i="1"/>
  <c r="B2280" i="1"/>
  <c r="B2279" i="1"/>
  <c r="C2278" i="1"/>
  <c r="B2278" i="1"/>
  <c r="B2277" i="1"/>
  <c r="B2276" i="1"/>
  <c r="C2275" i="1"/>
  <c r="B2275" i="1"/>
  <c r="C2274" i="1"/>
  <c r="B2274" i="1"/>
  <c r="C2273" i="1"/>
  <c r="B2273" i="1"/>
  <c r="B2272" i="1"/>
  <c r="C2271" i="1"/>
  <c r="B2271" i="1"/>
  <c r="C2270" i="1"/>
  <c r="B2270" i="1"/>
  <c r="C2269" i="1"/>
  <c r="B2269" i="1"/>
  <c r="C2268" i="1"/>
  <c r="B2268" i="1"/>
  <c r="B2267" i="1"/>
  <c r="B2266" i="1"/>
  <c r="B2265" i="1"/>
  <c r="B2264" i="1"/>
  <c r="C2263" i="1"/>
  <c r="B2263" i="1"/>
  <c r="B2262" i="1"/>
  <c r="B2261" i="1"/>
  <c r="C2260" i="1"/>
  <c r="B2260" i="1"/>
  <c r="C2259" i="1"/>
  <c r="B2259" i="1"/>
  <c r="C2258" i="1"/>
  <c r="B2258" i="1"/>
  <c r="B2257" i="1"/>
  <c r="C2256" i="1"/>
  <c r="B2256" i="1"/>
  <c r="B2255" i="1"/>
  <c r="C2254" i="1"/>
  <c r="B2254" i="1"/>
  <c r="C2253" i="1"/>
  <c r="B2253" i="1"/>
  <c r="C2252" i="1"/>
  <c r="B2252" i="1"/>
  <c r="C2251" i="1"/>
  <c r="B2251" i="1"/>
  <c r="C2250" i="1"/>
  <c r="B2250" i="1"/>
  <c r="C2249" i="1"/>
  <c r="B2249" i="1"/>
  <c r="B2248" i="1"/>
  <c r="C2247" i="1"/>
  <c r="B2247" i="1"/>
  <c r="B2246" i="1"/>
  <c r="C2245" i="1"/>
  <c r="B2245" i="1"/>
  <c r="C2244" i="1"/>
  <c r="B2244" i="1"/>
  <c r="B2243" i="1"/>
  <c r="B2242" i="1"/>
  <c r="B2241" i="1"/>
  <c r="C2240" i="1"/>
  <c r="B2240" i="1"/>
  <c r="B2239" i="1"/>
  <c r="B2238" i="1"/>
  <c r="B2237" i="1"/>
  <c r="B2236" i="1"/>
  <c r="C2235" i="1"/>
  <c r="B2235" i="1"/>
  <c r="B2234" i="1"/>
  <c r="B2233" i="1"/>
  <c r="B2232" i="1"/>
  <c r="B2231" i="1"/>
  <c r="C2230" i="1"/>
  <c r="B2230" i="1"/>
  <c r="C2229" i="1"/>
  <c r="B2229" i="1"/>
  <c r="C2228" i="1"/>
  <c r="B2228" i="1"/>
  <c r="B2227" i="1"/>
  <c r="B2226" i="1"/>
  <c r="B2225" i="1"/>
  <c r="B2224" i="1"/>
  <c r="B2223" i="1"/>
  <c r="C2222" i="1"/>
  <c r="B2222" i="1"/>
  <c r="B2221" i="1"/>
  <c r="C2220" i="1"/>
  <c r="B2220" i="1"/>
  <c r="B2219" i="1"/>
  <c r="B2218" i="1"/>
  <c r="C2217" i="1"/>
  <c r="B2217" i="1"/>
  <c r="B2216" i="1"/>
  <c r="C2215" i="1"/>
  <c r="B2215" i="1"/>
  <c r="B2214" i="1"/>
  <c r="B2213" i="1"/>
  <c r="C2212" i="1"/>
  <c r="B2212" i="1"/>
  <c r="B2211" i="1"/>
  <c r="B2210" i="1"/>
  <c r="B2209" i="1"/>
  <c r="B2208" i="1"/>
  <c r="C2207" i="1"/>
  <c r="B2207" i="1"/>
  <c r="B2206" i="1"/>
  <c r="C2205" i="1"/>
  <c r="B2205" i="1"/>
  <c r="B2204" i="1"/>
  <c r="C2203" i="1"/>
  <c r="B2203" i="1"/>
  <c r="C2202" i="1"/>
  <c r="B2202" i="1"/>
  <c r="C2201" i="1"/>
  <c r="B2201" i="1"/>
  <c r="B2200" i="1"/>
  <c r="C2199" i="1"/>
  <c r="B2199" i="1"/>
  <c r="B2198" i="1"/>
  <c r="B2197" i="1"/>
  <c r="C2196" i="1"/>
  <c r="B2196" i="1"/>
  <c r="B2195" i="1"/>
  <c r="C2194" i="1"/>
  <c r="B2194" i="1"/>
  <c r="B2193" i="1"/>
  <c r="B2192" i="1"/>
  <c r="B2191" i="1"/>
  <c r="C2190" i="1"/>
  <c r="B2190" i="1"/>
  <c r="C2189" i="1"/>
  <c r="B2189" i="1"/>
  <c r="B2188" i="1"/>
  <c r="C2187" i="1"/>
  <c r="B2187" i="1"/>
  <c r="C2186" i="1"/>
  <c r="B2186" i="1"/>
  <c r="B2185" i="1"/>
  <c r="C2184" i="1"/>
  <c r="B2184" i="1"/>
  <c r="B2183" i="1"/>
  <c r="C2182" i="1"/>
  <c r="B2182" i="1"/>
  <c r="B2181" i="1"/>
  <c r="B2180" i="1"/>
  <c r="B2179" i="1"/>
  <c r="B2178" i="1"/>
  <c r="B2177" i="1"/>
  <c r="C2176" i="1"/>
  <c r="B2176" i="1"/>
  <c r="B2175" i="1"/>
  <c r="B2174" i="1"/>
  <c r="B2173" i="1"/>
  <c r="C2172" i="1"/>
  <c r="B2172" i="1"/>
  <c r="B2171" i="1"/>
  <c r="B2170" i="1"/>
  <c r="B2169" i="1"/>
  <c r="B2168" i="1"/>
  <c r="B2167" i="1"/>
  <c r="C2166" i="1"/>
  <c r="B2166" i="1"/>
  <c r="B2165" i="1"/>
  <c r="B2164" i="1"/>
  <c r="C2163" i="1"/>
  <c r="B2163" i="1"/>
  <c r="C2162" i="1"/>
  <c r="B2162" i="1"/>
  <c r="C2161" i="1"/>
  <c r="B2161" i="1"/>
  <c r="B2160" i="1"/>
  <c r="B2159" i="1"/>
  <c r="B2158" i="1"/>
  <c r="B2157" i="1"/>
  <c r="B2156" i="1"/>
  <c r="C2154" i="1"/>
  <c r="B2154" i="1"/>
  <c r="B2153" i="1"/>
  <c r="C2152" i="1"/>
  <c r="B2152" i="1"/>
  <c r="B2151" i="1"/>
  <c r="B2150" i="1"/>
  <c r="C2149" i="1"/>
  <c r="B2149" i="1"/>
  <c r="B2148" i="1"/>
  <c r="B2147" i="1"/>
  <c r="B2146" i="1"/>
  <c r="C2145" i="1"/>
  <c r="B2145" i="1"/>
  <c r="B2144" i="1"/>
  <c r="C2143" i="1"/>
  <c r="B2143" i="1"/>
  <c r="B2142" i="1"/>
  <c r="B2141" i="1"/>
  <c r="B2140" i="1"/>
  <c r="C2139" i="1"/>
  <c r="B2139" i="1"/>
  <c r="B2138" i="1"/>
  <c r="B2137" i="1"/>
  <c r="C2136" i="1"/>
  <c r="B2136" i="1"/>
  <c r="B2135" i="1"/>
  <c r="B2134" i="1"/>
  <c r="C2133" i="1"/>
  <c r="B2133" i="1"/>
  <c r="C2132" i="1"/>
  <c r="B2132" i="1"/>
  <c r="B2131" i="1"/>
  <c r="B2130" i="1"/>
  <c r="B2129" i="1"/>
  <c r="B2128" i="1"/>
  <c r="C2127" i="1"/>
  <c r="B2127" i="1"/>
  <c r="C2126" i="1"/>
  <c r="B2126" i="1"/>
  <c r="C2125" i="1"/>
  <c r="B2125" i="1"/>
  <c r="C2124" i="1"/>
  <c r="B2124" i="1"/>
  <c r="B2123" i="1"/>
  <c r="C2122" i="1"/>
  <c r="B2122" i="1"/>
  <c r="B2121" i="1"/>
  <c r="B2120" i="1"/>
  <c r="B2119" i="1"/>
  <c r="B2118" i="1"/>
  <c r="B2117" i="1"/>
  <c r="B2116" i="1"/>
  <c r="B2115" i="1"/>
  <c r="C2114" i="1"/>
  <c r="B2114" i="1"/>
  <c r="B2113" i="1"/>
  <c r="C2112" i="1"/>
  <c r="B2112" i="1"/>
  <c r="B2111" i="1"/>
  <c r="B2110" i="1"/>
  <c r="C2109" i="1"/>
  <c r="B2109" i="1"/>
  <c r="B2108" i="1"/>
  <c r="B2107" i="1"/>
  <c r="B2106" i="1"/>
  <c r="C2105" i="1"/>
  <c r="B2105" i="1"/>
  <c r="B2104" i="1"/>
  <c r="B2103" i="1"/>
  <c r="C2102" i="1"/>
  <c r="B2102" i="1"/>
  <c r="C2101" i="1"/>
  <c r="B2101" i="1"/>
  <c r="B2100" i="1"/>
  <c r="C2099" i="1"/>
  <c r="B2099" i="1"/>
  <c r="B2098" i="1"/>
  <c r="B2097" i="1"/>
  <c r="B2096" i="1"/>
  <c r="C2095" i="1"/>
  <c r="B2095" i="1"/>
  <c r="C2094" i="1"/>
  <c r="B2094" i="1"/>
  <c r="B2093" i="1"/>
  <c r="C2092" i="1"/>
  <c r="B2092" i="1"/>
  <c r="B2091" i="1"/>
  <c r="C2090" i="1"/>
  <c r="B2090" i="1"/>
  <c r="B2089" i="1"/>
  <c r="B2088" i="1"/>
  <c r="B2087" i="1"/>
  <c r="C2086" i="1"/>
  <c r="B2086" i="1"/>
  <c r="B2085" i="1"/>
  <c r="B2084" i="1"/>
  <c r="B2083" i="1"/>
  <c r="C2082" i="1"/>
  <c r="B2082" i="1"/>
  <c r="B2081" i="1"/>
  <c r="C2080" i="1"/>
  <c r="B2080" i="1"/>
  <c r="B2079" i="1"/>
  <c r="C2078" i="1"/>
  <c r="B2078" i="1"/>
  <c r="B2077" i="1"/>
  <c r="B2076" i="1"/>
  <c r="B2075" i="1"/>
  <c r="B2074" i="1"/>
  <c r="B2073" i="1"/>
  <c r="B2072" i="1"/>
  <c r="B2071" i="1"/>
  <c r="B2070" i="1"/>
  <c r="C2069" i="1"/>
  <c r="B2069" i="1"/>
  <c r="B2068" i="1"/>
  <c r="B2067" i="1"/>
  <c r="C2066" i="1"/>
  <c r="B2066" i="1"/>
  <c r="B2065" i="1"/>
  <c r="B2064" i="1"/>
  <c r="C2063" i="1"/>
  <c r="B2063" i="1"/>
  <c r="B2062" i="1"/>
  <c r="B2061" i="1"/>
  <c r="B2060" i="1"/>
  <c r="B2059" i="1"/>
  <c r="C2058" i="1"/>
  <c r="B2058" i="1"/>
  <c r="B2057" i="1"/>
  <c r="C2056" i="1"/>
  <c r="B2056" i="1"/>
  <c r="B2055" i="1"/>
  <c r="C2054" i="1"/>
  <c r="B2054" i="1"/>
  <c r="B2053" i="1"/>
  <c r="B2052" i="1"/>
  <c r="B2051" i="1"/>
  <c r="B2050" i="1"/>
  <c r="C2049" i="1"/>
  <c r="B2049" i="1"/>
  <c r="B2048" i="1"/>
  <c r="B2047" i="1"/>
  <c r="C2046" i="1"/>
  <c r="B2046" i="1"/>
  <c r="C2045" i="1"/>
  <c r="B2045" i="1"/>
  <c r="C2044" i="1"/>
  <c r="B2044" i="1"/>
  <c r="C2043" i="1"/>
  <c r="B2043" i="1"/>
  <c r="B2042" i="1"/>
  <c r="B2041" i="1"/>
  <c r="B2040" i="1"/>
  <c r="B2039" i="1"/>
  <c r="B2038" i="1"/>
  <c r="B2037" i="1"/>
  <c r="B2036" i="1"/>
  <c r="B2035" i="1"/>
  <c r="B2034" i="1"/>
  <c r="B2033" i="1"/>
  <c r="C2032" i="1"/>
  <c r="B2032" i="1"/>
  <c r="C2031" i="1"/>
  <c r="B2031" i="1"/>
  <c r="B2030" i="1"/>
  <c r="B2029" i="1"/>
  <c r="B2028" i="1"/>
  <c r="B2027" i="1"/>
  <c r="C2026" i="1"/>
  <c r="B2026" i="1"/>
  <c r="B2025" i="1"/>
  <c r="B2024" i="1"/>
  <c r="C2023" i="1"/>
  <c r="B2023" i="1"/>
  <c r="B2022" i="1"/>
  <c r="B2021" i="1"/>
  <c r="C2020" i="1"/>
  <c r="B2020" i="1"/>
  <c r="C2019" i="1"/>
  <c r="B2019" i="1"/>
  <c r="C2018" i="1"/>
  <c r="B2018" i="1"/>
  <c r="C2017" i="1"/>
  <c r="B2017" i="1"/>
  <c r="B2016" i="1"/>
  <c r="C2015" i="1"/>
  <c r="B2015" i="1"/>
  <c r="B2014" i="1"/>
  <c r="B2013" i="1"/>
  <c r="C2012" i="1"/>
  <c r="B2012" i="1"/>
  <c r="B2011" i="1"/>
  <c r="B2010" i="1"/>
  <c r="B2009" i="1"/>
  <c r="C2008" i="1"/>
  <c r="B2008" i="1"/>
  <c r="B2007" i="1"/>
  <c r="C2006" i="1"/>
  <c r="B2006" i="1"/>
  <c r="C2005" i="1"/>
  <c r="B2005" i="1"/>
  <c r="C2004" i="1"/>
  <c r="B2004" i="1"/>
  <c r="B2003" i="1"/>
  <c r="B2002" i="1"/>
  <c r="B2001" i="1"/>
  <c r="C2000" i="1"/>
  <c r="B2000" i="1"/>
  <c r="C1999" i="1"/>
  <c r="B1999" i="1"/>
  <c r="B1998" i="1"/>
  <c r="C1997" i="1"/>
  <c r="B1997" i="1"/>
  <c r="C1996" i="1"/>
  <c r="B1996" i="1"/>
  <c r="B1995" i="1"/>
  <c r="B1994" i="1"/>
  <c r="B1993" i="1"/>
  <c r="C1992" i="1"/>
  <c r="B1992" i="1"/>
  <c r="B1991" i="1"/>
  <c r="C1990" i="1"/>
  <c r="B1990" i="1"/>
  <c r="B1989" i="1"/>
  <c r="B1988" i="1"/>
  <c r="B1987" i="1"/>
  <c r="B1986" i="1"/>
  <c r="C1985" i="1"/>
  <c r="B1985" i="1"/>
  <c r="B1984" i="1"/>
  <c r="B1983" i="1"/>
  <c r="C1982" i="1"/>
  <c r="B1982" i="1"/>
  <c r="C1981" i="1"/>
  <c r="B1981" i="1"/>
  <c r="B1980" i="1"/>
  <c r="B1979" i="1"/>
  <c r="B1978" i="1"/>
  <c r="B1977" i="1"/>
  <c r="B1976" i="1"/>
  <c r="C1975" i="1"/>
  <c r="B1975" i="1"/>
  <c r="B1974" i="1"/>
  <c r="B1973" i="1"/>
  <c r="B1972" i="1"/>
  <c r="C1971" i="1"/>
  <c r="B1971" i="1"/>
  <c r="C1970" i="1"/>
  <c r="B1970" i="1"/>
  <c r="C1969" i="1"/>
  <c r="B1969" i="1"/>
  <c r="B1968" i="1"/>
  <c r="B1967" i="1"/>
  <c r="B1966" i="1"/>
  <c r="B1965" i="1"/>
  <c r="B1964" i="1"/>
  <c r="B1963" i="1"/>
  <c r="C1962" i="1"/>
  <c r="B1962" i="1"/>
  <c r="C1961" i="1"/>
  <c r="B1961" i="1"/>
  <c r="C1960" i="1"/>
  <c r="B1960" i="1"/>
  <c r="C1959" i="1"/>
  <c r="B1959" i="1"/>
  <c r="C1958" i="1"/>
  <c r="B1958" i="1"/>
  <c r="B1957" i="1"/>
  <c r="C1956" i="1"/>
  <c r="B1956" i="1"/>
  <c r="B1955" i="1"/>
  <c r="C1954" i="1"/>
  <c r="B1954" i="1"/>
  <c r="B1953" i="1"/>
  <c r="B1952" i="1"/>
  <c r="B1951" i="1"/>
  <c r="B1950" i="1"/>
  <c r="B1949" i="1"/>
  <c r="B1948" i="1"/>
  <c r="C1947" i="1"/>
  <c r="B1947" i="1"/>
  <c r="B1946" i="1"/>
  <c r="B1945" i="1"/>
  <c r="B1944" i="1"/>
  <c r="C1943" i="1"/>
  <c r="B1943" i="1"/>
  <c r="B1942" i="1"/>
  <c r="B1941" i="1"/>
  <c r="B1940" i="1"/>
  <c r="B1939" i="1"/>
  <c r="B1938" i="1"/>
  <c r="B1937" i="1"/>
  <c r="B1936" i="1"/>
  <c r="C1935" i="1"/>
  <c r="B1935" i="1"/>
  <c r="C1934" i="1"/>
  <c r="B1934" i="1"/>
  <c r="B1933" i="1"/>
  <c r="B1932" i="1"/>
  <c r="C1931" i="1"/>
  <c r="B1931" i="1"/>
  <c r="B1930" i="1"/>
  <c r="B1929" i="1"/>
  <c r="C1928" i="1"/>
  <c r="B1928" i="1"/>
  <c r="B1927" i="1"/>
  <c r="B1926" i="1"/>
  <c r="C1925" i="1"/>
  <c r="B1925" i="1"/>
  <c r="B1924" i="1"/>
  <c r="C1923" i="1"/>
  <c r="B1923" i="1"/>
  <c r="C1922" i="1"/>
  <c r="B1922" i="1"/>
  <c r="B1921" i="1"/>
  <c r="C1920" i="1"/>
  <c r="B1920" i="1"/>
  <c r="C1919" i="1"/>
  <c r="B1919" i="1"/>
  <c r="C1918" i="1"/>
  <c r="B1918" i="1"/>
  <c r="C1917" i="1"/>
  <c r="B1917" i="1"/>
  <c r="B1916" i="1"/>
  <c r="B1915" i="1"/>
  <c r="C1914" i="1"/>
  <c r="B1914" i="1"/>
  <c r="B1913" i="1"/>
  <c r="C1912" i="1"/>
  <c r="B1912" i="1"/>
  <c r="B1911" i="1"/>
  <c r="B1910" i="1"/>
  <c r="B1909" i="1"/>
  <c r="B1908" i="1"/>
  <c r="B1907" i="1"/>
  <c r="B1906" i="1"/>
  <c r="B1905" i="1"/>
  <c r="B1904" i="1"/>
  <c r="B1903" i="1"/>
  <c r="B1902" i="1"/>
  <c r="B1901" i="1"/>
  <c r="C1900" i="1"/>
  <c r="B1900" i="1"/>
  <c r="B1899" i="1"/>
  <c r="B1898" i="1"/>
  <c r="B1897" i="1"/>
  <c r="B1896" i="1"/>
  <c r="B1895" i="1"/>
  <c r="C1894" i="1"/>
  <c r="B1894" i="1"/>
  <c r="B1893" i="1"/>
  <c r="B1892" i="1"/>
  <c r="C1891" i="1"/>
  <c r="B1891" i="1"/>
  <c r="B1890" i="1"/>
  <c r="B1889" i="1"/>
  <c r="B1888" i="1"/>
  <c r="B1887" i="1"/>
  <c r="B1886" i="1"/>
  <c r="C1885" i="1"/>
  <c r="B1885" i="1"/>
  <c r="C1884" i="1"/>
  <c r="B1884" i="1"/>
  <c r="B1883" i="1"/>
  <c r="C1882" i="1"/>
  <c r="B1882" i="1"/>
  <c r="B1881" i="1"/>
  <c r="C1880" i="1"/>
  <c r="B1880" i="1"/>
  <c r="B1879" i="1"/>
  <c r="B1878" i="1"/>
  <c r="B1877" i="1"/>
  <c r="B1876" i="1"/>
  <c r="C1875" i="1"/>
  <c r="B1875" i="1"/>
  <c r="C1874" i="1"/>
  <c r="B1874" i="1"/>
  <c r="B1873" i="1"/>
  <c r="B1872" i="1"/>
  <c r="C1871" i="1"/>
  <c r="B1871" i="1"/>
  <c r="B1870" i="1"/>
  <c r="B1869" i="1"/>
  <c r="C1868" i="1"/>
  <c r="B1868" i="1"/>
  <c r="B1867" i="1"/>
  <c r="B1866" i="1"/>
  <c r="C1865" i="1"/>
  <c r="B1865" i="1"/>
  <c r="C1864" i="1"/>
  <c r="B1864" i="1"/>
  <c r="B1863" i="1"/>
  <c r="B1862" i="1"/>
  <c r="B1861" i="1"/>
  <c r="B1860" i="1"/>
  <c r="C1859" i="1"/>
  <c r="B1859" i="1"/>
  <c r="B1858" i="1"/>
  <c r="B1857" i="1"/>
  <c r="B1856" i="1"/>
  <c r="C1855" i="1"/>
  <c r="B1855" i="1"/>
  <c r="B1854" i="1"/>
  <c r="B1853" i="1"/>
  <c r="B1852" i="1"/>
  <c r="B1851" i="1"/>
  <c r="B1850" i="1"/>
  <c r="B1849" i="1"/>
  <c r="C1848" i="1"/>
  <c r="B1848" i="1"/>
  <c r="C1847" i="1"/>
  <c r="B1847" i="1"/>
  <c r="C1846" i="1"/>
  <c r="B1846" i="1"/>
  <c r="C1845" i="1"/>
  <c r="B1845" i="1"/>
  <c r="C1844" i="1"/>
  <c r="B1844" i="1"/>
  <c r="C1843" i="1"/>
  <c r="B1843" i="1"/>
  <c r="B1842" i="1"/>
  <c r="C1841" i="1"/>
  <c r="B1841" i="1"/>
  <c r="C1840" i="1"/>
  <c r="B1840" i="1"/>
  <c r="B1839" i="1"/>
  <c r="B1838" i="1"/>
  <c r="B1837" i="1"/>
  <c r="C1836" i="1"/>
  <c r="B1836" i="1"/>
  <c r="B1835" i="1"/>
  <c r="B1834" i="1"/>
  <c r="B1833" i="1"/>
  <c r="C1832" i="1"/>
  <c r="B1832" i="1"/>
  <c r="C1831" i="1"/>
  <c r="B1831" i="1"/>
  <c r="B1830" i="1"/>
  <c r="C1829" i="1"/>
  <c r="B1829" i="1"/>
  <c r="B1828" i="1"/>
  <c r="C1827" i="1"/>
  <c r="B1827" i="1"/>
  <c r="B1826" i="1"/>
  <c r="B1825" i="1"/>
  <c r="B1824" i="1"/>
  <c r="C1823" i="1"/>
  <c r="B1823" i="1"/>
  <c r="B1822" i="1"/>
  <c r="C1821" i="1"/>
  <c r="B1821" i="1"/>
  <c r="B1820" i="1"/>
  <c r="B1819" i="1"/>
  <c r="C1818" i="1"/>
  <c r="B1818" i="1"/>
  <c r="B1817" i="1"/>
  <c r="C1816" i="1"/>
  <c r="B1816" i="1"/>
  <c r="B1815" i="1"/>
  <c r="B1814" i="1"/>
  <c r="B1813" i="1"/>
  <c r="C1812" i="1"/>
  <c r="B1812" i="1"/>
  <c r="C1811" i="1"/>
  <c r="B1811" i="1"/>
  <c r="B1810" i="1"/>
  <c r="C1809" i="1"/>
  <c r="B1809" i="1"/>
  <c r="B1808" i="1"/>
  <c r="C1807" i="1"/>
  <c r="B1807" i="1"/>
  <c r="B1806" i="1"/>
  <c r="C1805" i="1"/>
  <c r="B1805" i="1"/>
  <c r="B1804" i="1"/>
  <c r="C1803" i="1"/>
  <c r="B1803" i="1"/>
  <c r="B1802" i="1"/>
  <c r="C1801" i="1"/>
  <c r="B1801" i="1"/>
  <c r="C1800" i="1"/>
  <c r="B1800" i="1"/>
  <c r="C1799" i="1"/>
  <c r="B1799" i="1"/>
  <c r="C1798" i="1"/>
  <c r="B1798" i="1"/>
  <c r="C1797" i="1"/>
  <c r="B1797" i="1"/>
  <c r="B1796" i="1"/>
  <c r="B1795" i="1"/>
  <c r="B1794" i="1"/>
  <c r="B1793" i="1"/>
  <c r="C1792" i="1"/>
  <c r="B1792" i="1"/>
  <c r="B1791" i="1"/>
  <c r="C1790" i="1"/>
  <c r="B1790" i="1"/>
  <c r="C1789" i="1"/>
  <c r="B1789" i="1"/>
  <c r="C1788" i="1"/>
  <c r="B1788" i="1"/>
  <c r="B1787" i="1"/>
  <c r="C1786" i="1"/>
  <c r="B1786" i="1"/>
  <c r="C1785" i="1"/>
  <c r="B1785" i="1"/>
  <c r="C1784" i="1"/>
  <c r="B1784" i="1"/>
  <c r="C1783" i="1"/>
  <c r="B1783" i="1"/>
  <c r="C1782" i="1"/>
  <c r="B1782" i="1"/>
  <c r="B1781" i="1"/>
  <c r="B1780" i="1"/>
  <c r="B1779" i="1"/>
  <c r="B1778" i="1"/>
  <c r="B1777" i="1"/>
  <c r="B1776" i="1"/>
  <c r="C1775" i="1"/>
  <c r="B1775" i="1"/>
  <c r="B1774" i="1"/>
  <c r="B1773" i="1"/>
  <c r="C1772" i="1"/>
  <c r="B1772" i="1"/>
  <c r="B1771" i="1"/>
  <c r="B1770" i="1"/>
  <c r="C1769" i="1"/>
  <c r="B1769" i="1"/>
  <c r="B1768" i="1"/>
  <c r="B1767" i="1"/>
  <c r="B1766" i="1"/>
  <c r="B1765" i="1"/>
  <c r="C1764" i="1"/>
  <c r="B1764" i="1"/>
  <c r="C1763" i="1"/>
  <c r="B1763" i="1"/>
  <c r="C1762" i="1"/>
  <c r="B1762" i="1"/>
  <c r="C1761" i="1"/>
  <c r="B1761" i="1"/>
  <c r="B1760" i="1"/>
  <c r="B1759" i="1"/>
  <c r="C1758" i="1"/>
  <c r="B1758" i="1"/>
  <c r="B1757" i="1"/>
  <c r="B1756" i="1"/>
  <c r="B1755" i="1"/>
  <c r="B1754" i="1"/>
  <c r="C1753" i="1"/>
  <c r="B1753" i="1"/>
  <c r="C1752" i="1"/>
  <c r="B1752" i="1"/>
  <c r="C1751" i="1"/>
  <c r="B1751" i="1"/>
  <c r="B1750" i="1"/>
  <c r="C1749" i="1"/>
  <c r="B1749" i="1"/>
  <c r="B1748" i="1"/>
  <c r="B1747" i="1"/>
  <c r="C1746" i="1"/>
  <c r="B1746" i="1"/>
  <c r="B1745" i="1"/>
  <c r="B1744" i="1"/>
  <c r="B1743" i="1"/>
  <c r="B1742" i="1"/>
  <c r="B1741" i="1"/>
  <c r="C1740" i="1"/>
  <c r="B1740" i="1"/>
  <c r="B1739" i="1"/>
  <c r="B1738" i="1"/>
  <c r="B1737" i="1"/>
  <c r="C1736" i="1"/>
  <c r="B1736" i="1"/>
  <c r="B1735" i="1"/>
  <c r="B1734" i="1"/>
  <c r="B1733" i="1"/>
  <c r="B1732" i="1"/>
  <c r="B1731" i="1"/>
  <c r="B1730" i="1"/>
  <c r="B1729" i="1"/>
  <c r="C1728" i="1"/>
  <c r="B1728" i="1"/>
  <c r="B1727" i="1"/>
  <c r="C1726" i="1"/>
  <c r="B1726" i="1"/>
  <c r="B1725" i="1"/>
  <c r="B1724" i="1"/>
  <c r="B1723" i="1"/>
  <c r="B1722" i="1"/>
  <c r="B1721" i="1"/>
  <c r="B1720" i="1"/>
  <c r="B1719" i="1"/>
  <c r="B1718" i="1"/>
  <c r="B1717" i="1"/>
  <c r="C1716" i="1"/>
  <c r="B1716" i="1"/>
  <c r="B1715" i="1"/>
  <c r="B1714" i="1"/>
  <c r="B1713" i="1"/>
  <c r="C1712" i="1"/>
  <c r="B1712" i="1"/>
  <c r="B1711" i="1"/>
  <c r="B1710" i="1"/>
  <c r="B1709" i="1"/>
  <c r="B1708" i="1"/>
  <c r="B1707" i="1"/>
  <c r="C1706" i="1"/>
  <c r="B1706" i="1"/>
  <c r="C1705" i="1"/>
  <c r="B1705" i="1"/>
  <c r="B1704" i="1"/>
  <c r="B1703" i="1"/>
  <c r="C1702" i="1"/>
  <c r="B1702" i="1"/>
  <c r="B1701" i="1"/>
  <c r="B1700" i="1"/>
  <c r="C1699" i="1"/>
  <c r="B1699" i="1"/>
  <c r="C1698" i="1"/>
  <c r="B1698" i="1"/>
  <c r="B1697" i="1"/>
  <c r="B1696" i="1"/>
  <c r="B1695" i="1"/>
  <c r="B1694" i="1"/>
  <c r="C1693" i="1"/>
  <c r="B1693" i="1"/>
  <c r="C1692" i="1"/>
  <c r="B1692" i="1"/>
  <c r="C1691" i="1"/>
  <c r="B1691" i="1"/>
  <c r="B1690" i="1"/>
  <c r="B1689" i="1"/>
  <c r="B1688" i="1"/>
  <c r="B1687" i="1"/>
  <c r="C1686" i="1"/>
  <c r="B1686" i="1"/>
  <c r="B1685" i="1"/>
  <c r="C1684" i="1"/>
  <c r="B1684" i="1"/>
  <c r="B1683" i="1"/>
  <c r="C1682" i="1"/>
  <c r="B1682" i="1"/>
  <c r="C1681" i="1"/>
  <c r="B1681" i="1"/>
  <c r="C1680" i="1"/>
  <c r="B1680" i="1"/>
  <c r="B1679" i="1"/>
  <c r="B1678" i="1"/>
  <c r="B1677" i="1"/>
  <c r="B1676" i="1"/>
  <c r="B1675" i="1"/>
  <c r="B1674" i="1"/>
  <c r="B1673" i="1"/>
  <c r="B1672" i="1"/>
  <c r="B1671" i="1"/>
  <c r="C1670" i="1"/>
  <c r="B1670" i="1"/>
  <c r="C1669" i="1"/>
  <c r="B1669" i="1"/>
  <c r="B1668" i="1"/>
  <c r="C1667" i="1"/>
  <c r="B1667" i="1"/>
  <c r="C1666" i="1"/>
  <c r="B1666" i="1"/>
  <c r="C1665" i="1"/>
  <c r="B1665" i="1"/>
  <c r="C1664" i="1"/>
  <c r="B1664" i="1"/>
  <c r="B1663" i="1"/>
  <c r="B1662" i="1"/>
  <c r="C1661" i="1"/>
  <c r="B1661" i="1"/>
  <c r="C1660" i="1"/>
  <c r="B1660" i="1"/>
  <c r="C1659" i="1"/>
  <c r="B1659" i="1"/>
  <c r="B1658" i="1"/>
  <c r="B1657" i="1"/>
  <c r="B1656" i="1"/>
  <c r="C1655" i="1"/>
  <c r="B1655" i="1"/>
  <c r="B1654" i="1"/>
  <c r="B1653" i="1"/>
  <c r="C1652" i="1"/>
  <c r="B1652" i="1"/>
  <c r="B1651" i="1"/>
  <c r="B1650" i="1"/>
  <c r="B1649" i="1"/>
  <c r="B1648" i="1"/>
  <c r="B1647" i="1"/>
  <c r="B1646" i="1"/>
  <c r="B1645" i="1"/>
  <c r="B1644" i="1"/>
  <c r="C1643" i="1"/>
  <c r="B1643" i="1"/>
  <c r="B1642" i="1"/>
  <c r="B1641" i="1"/>
  <c r="B1640" i="1"/>
  <c r="B1639" i="1"/>
  <c r="B1638" i="1"/>
  <c r="B1637" i="1"/>
  <c r="C1636" i="1"/>
  <c r="B1636" i="1"/>
  <c r="C1635" i="1"/>
  <c r="B1635" i="1"/>
  <c r="C1634" i="1"/>
  <c r="B1634" i="1"/>
  <c r="C1633" i="1"/>
  <c r="B1633" i="1"/>
  <c r="C1632" i="1"/>
  <c r="B1632" i="1"/>
  <c r="C1631" i="1"/>
  <c r="B1631" i="1"/>
  <c r="B1630" i="1"/>
  <c r="B1629" i="1"/>
  <c r="B1628" i="1"/>
  <c r="B1627" i="1"/>
  <c r="B1626" i="1"/>
  <c r="B1625" i="1"/>
  <c r="B1624" i="1"/>
  <c r="B1623" i="1"/>
  <c r="B1622" i="1"/>
  <c r="C1621" i="1"/>
  <c r="B1621" i="1"/>
  <c r="C1620" i="1"/>
  <c r="B1620" i="1"/>
  <c r="B1619" i="1"/>
  <c r="C1618" i="1"/>
  <c r="B1618" i="1"/>
  <c r="B1617" i="1"/>
  <c r="C1616" i="1"/>
  <c r="B1616" i="1"/>
  <c r="C1615" i="1"/>
  <c r="B1615" i="1"/>
  <c r="B1614" i="1"/>
  <c r="B1613" i="1"/>
  <c r="B1612" i="1"/>
  <c r="B1611" i="1"/>
  <c r="C1610" i="1"/>
  <c r="B1610" i="1"/>
  <c r="C1609" i="1"/>
  <c r="B1609" i="1"/>
  <c r="B1608" i="1"/>
  <c r="C1607" i="1"/>
  <c r="B1607" i="1"/>
  <c r="B1606" i="1"/>
  <c r="C1605" i="1"/>
  <c r="B1605" i="1"/>
  <c r="B1604" i="1"/>
  <c r="B1603" i="1"/>
  <c r="C1602" i="1"/>
  <c r="B1602" i="1"/>
  <c r="C1601" i="1"/>
  <c r="B1601" i="1"/>
  <c r="C1600" i="1"/>
  <c r="B1600" i="1"/>
  <c r="C1599" i="1"/>
  <c r="B1599" i="1"/>
  <c r="B1598" i="1"/>
  <c r="C1597" i="1"/>
  <c r="B1597" i="1"/>
  <c r="B1596" i="1"/>
  <c r="C1595" i="1"/>
  <c r="B1595" i="1"/>
  <c r="B1594" i="1"/>
  <c r="B1593" i="1"/>
  <c r="C1592" i="1"/>
  <c r="B1592" i="1"/>
  <c r="C1591" i="1"/>
  <c r="B1591" i="1"/>
  <c r="C1590" i="1"/>
  <c r="B1590" i="1"/>
  <c r="C1589" i="1"/>
  <c r="B1589" i="1"/>
  <c r="C1588" i="1"/>
  <c r="B1588" i="1"/>
  <c r="B1587" i="1"/>
  <c r="B1586" i="1"/>
  <c r="B1585" i="1"/>
  <c r="B1584" i="1"/>
  <c r="B1583" i="1"/>
  <c r="B1582" i="1"/>
  <c r="C1581" i="1"/>
  <c r="B1581" i="1"/>
  <c r="B1580" i="1"/>
  <c r="C1579" i="1"/>
  <c r="B1579" i="1"/>
  <c r="B1578" i="1"/>
  <c r="B1577" i="1"/>
  <c r="C1576" i="1"/>
  <c r="B1576" i="1"/>
  <c r="B1575" i="1"/>
  <c r="B1574" i="1"/>
  <c r="B1573" i="1"/>
  <c r="B1572" i="1"/>
  <c r="B1571" i="1"/>
  <c r="B1570" i="1"/>
  <c r="C1569" i="1"/>
  <c r="B1569" i="1"/>
  <c r="B1568" i="1"/>
  <c r="B1567" i="1"/>
  <c r="C1566" i="1"/>
  <c r="B1566" i="1"/>
  <c r="B1565" i="1"/>
  <c r="C1564" i="1"/>
  <c r="B1564" i="1"/>
  <c r="B1563" i="1"/>
  <c r="B1562" i="1"/>
  <c r="B1561" i="1"/>
  <c r="B1560" i="1"/>
  <c r="C1559" i="1"/>
  <c r="B1559" i="1"/>
  <c r="C1558" i="1"/>
  <c r="B1558" i="1"/>
  <c r="B1557" i="1"/>
  <c r="C1556" i="1"/>
  <c r="B1556" i="1"/>
  <c r="C1555" i="1"/>
  <c r="B1555" i="1"/>
  <c r="B1554" i="1"/>
  <c r="C1553" i="1"/>
  <c r="B1553" i="1"/>
  <c r="B1552" i="1"/>
  <c r="B1551" i="1"/>
  <c r="C1550" i="1"/>
  <c r="B1550" i="1"/>
  <c r="C1549" i="1"/>
  <c r="B1549" i="1"/>
  <c r="C1548" i="1"/>
  <c r="B1548" i="1"/>
  <c r="B1547" i="1"/>
  <c r="C1546" i="1"/>
  <c r="B1546" i="1"/>
  <c r="C1545" i="1"/>
  <c r="B1545" i="1"/>
  <c r="B1544" i="1"/>
  <c r="B1543" i="1"/>
  <c r="C1542" i="1"/>
  <c r="B1542" i="1"/>
  <c r="C1541" i="1"/>
  <c r="B1541" i="1"/>
  <c r="C1540" i="1"/>
  <c r="B1540" i="1"/>
  <c r="B1539" i="1"/>
  <c r="B1538" i="1"/>
  <c r="C1537" i="1"/>
  <c r="B1537" i="1"/>
  <c r="B1536" i="1"/>
  <c r="B1535" i="1"/>
  <c r="B1534" i="1"/>
  <c r="B1533" i="1"/>
  <c r="B1532" i="1"/>
  <c r="C1531" i="1"/>
  <c r="B1531" i="1"/>
  <c r="B1530" i="1"/>
  <c r="B1529" i="1"/>
  <c r="C1528" i="1"/>
  <c r="B1528" i="1"/>
  <c r="C1527" i="1"/>
  <c r="B1527" i="1"/>
  <c r="B1526" i="1"/>
  <c r="B1525" i="1"/>
  <c r="B1524" i="1"/>
  <c r="B1523" i="1"/>
  <c r="C1522" i="1"/>
  <c r="B1522" i="1"/>
  <c r="B1521" i="1"/>
  <c r="C1520" i="1"/>
  <c r="B1520" i="1"/>
  <c r="B1519" i="1"/>
  <c r="B1518" i="1"/>
  <c r="B1517" i="1"/>
  <c r="B1516" i="1"/>
  <c r="B1515" i="1"/>
  <c r="C1514" i="1"/>
  <c r="B1514" i="1"/>
  <c r="B1513" i="1"/>
  <c r="B1512" i="1"/>
  <c r="C1511" i="1"/>
  <c r="B1511" i="1"/>
  <c r="B1510" i="1"/>
  <c r="C1509" i="1"/>
  <c r="B1509" i="1"/>
  <c r="C1508" i="1"/>
  <c r="B1508" i="1"/>
  <c r="B1507" i="1"/>
  <c r="B1506" i="1"/>
  <c r="C1505" i="1"/>
  <c r="B1505" i="1"/>
  <c r="B1504" i="1"/>
  <c r="B1503" i="1"/>
  <c r="C1502" i="1"/>
  <c r="B1502" i="1"/>
  <c r="C1501" i="1"/>
  <c r="B1501" i="1"/>
  <c r="B1500" i="1"/>
  <c r="C1499" i="1"/>
  <c r="B1499" i="1"/>
  <c r="B1498" i="1"/>
  <c r="B1497" i="1"/>
  <c r="B1496" i="1"/>
  <c r="B1495" i="1"/>
  <c r="B1494" i="1"/>
  <c r="B1493" i="1"/>
  <c r="C1492" i="1"/>
  <c r="B1492" i="1"/>
  <c r="B1491" i="1"/>
  <c r="C1490" i="1"/>
  <c r="B1490" i="1"/>
  <c r="C1489" i="1"/>
  <c r="B1489" i="1"/>
  <c r="C1488" i="1"/>
  <c r="B1488" i="1"/>
  <c r="B1487" i="1"/>
  <c r="C1486" i="1"/>
  <c r="B1486" i="1"/>
  <c r="C1485" i="1"/>
  <c r="B1485" i="1"/>
  <c r="B1484" i="1"/>
  <c r="B1483" i="1"/>
  <c r="B1482" i="1"/>
  <c r="B1481" i="1"/>
  <c r="C1480" i="1"/>
  <c r="B1480" i="1"/>
  <c r="C1479" i="1"/>
  <c r="B1479" i="1"/>
  <c r="B1478" i="1"/>
  <c r="C1477" i="1"/>
  <c r="B1477" i="1"/>
  <c r="C1476" i="1"/>
  <c r="B1476" i="1"/>
  <c r="C1475" i="1"/>
  <c r="B1475" i="1"/>
  <c r="B1474" i="1"/>
  <c r="C1473" i="1"/>
  <c r="B1473" i="1"/>
  <c r="B1472" i="1"/>
  <c r="B1471" i="1"/>
  <c r="B1470" i="1"/>
  <c r="B1469" i="1"/>
  <c r="C1468" i="1"/>
  <c r="B1468" i="1"/>
  <c r="B1467" i="1"/>
  <c r="B1466" i="1"/>
  <c r="B1465" i="1"/>
  <c r="B1464" i="1"/>
  <c r="B1463" i="1"/>
  <c r="C1462" i="1"/>
  <c r="B1462" i="1"/>
  <c r="B1461" i="1"/>
  <c r="B1460" i="1"/>
  <c r="B1459" i="1"/>
  <c r="B1458" i="1"/>
  <c r="C1457" i="1"/>
  <c r="B1457" i="1"/>
  <c r="B1456" i="1"/>
  <c r="B1455" i="1"/>
  <c r="C1454" i="1"/>
  <c r="B1454" i="1"/>
  <c r="B1453" i="1"/>
  <c r="B1452" i="1"/>
  <c r="B1451" i="1"/>
  <c r="C1450" i="1"/>
  <c r="B1450" i="1"/>
  <c r="C1449" i="1"/>
  <c r="B1449" i="1"/>
  <c r="C1448" i="1"/>
  <c r="B1448" i="1"/>
  <c r="C1447" i="1"/>
  <c r="B1447" i="1"/>
  <c r="B1446" i="1"/>
  <c r="C1445" i="1"/>
  <c r="B1445" i="1"/>
  <c r="B1444" i="1"/>
  <c r="B1443" i="1"/>
  <c r="B1442" i="1"/>
  <c r="B1441" i="1"/>
  <c r="C1440" i="1"/>
  <c r="B1440" i="1"/>
  <c r="B1439" i="1"/>
  <c r="B1438" i="1"/>
  <c r="B1437" i="1"/>
  <c r="B1436" i="1"/>
  <c r="B1435" i="1"/>
  <c r="C1434" i="1"/>
  <c r="B1434" i="1"/>
  <c r="C1433" i="1"/>
  <c r="B1433" i="1"/>
  <c r="B1432" i="1"/>
  <c r="B1431" i="1"/>
  <c r="B1430" i="1"/>
  <c r="C1429" i="1"/>
  <c r="B1429" i="1"/>
  <c r="C1428" i="1"/>
  <c r="B1428" i="1"/>
  <c r="C1427" i="1"/>
  <c r="B1427" i="1"/>
  <c r="C1426" i="1"/>
  <c r="B1426" i="1"/>
  <c r="B1425" i="1"/>
  <c r="B1424" i="1"/>
  <c r="B1423" i="1"/>
  <c r="B1422" i="1"/>
  <c r="C1421" i="1"/>
  <c r="B1421" i="1"/>
  <c r="B1420" i="1"/>
  <c r="B1419" i="1"/>
  <c r="B1418" i="1"/>
  <c r="C1417" i="1"/>
  <c r="B1417" i="1"/>
  <c r="B1416" i="1"/>
  <c r="B1415" i="1"/>
  <c r="C1414" i="1"/>
  <c r="B1414" i="1"/>
  <c r="B1413" i="1"/>
  <c r="B1412" i="1"/>
  <c r="B1411" i="1"/>
  <c r="B1410" i="1"/>
  <c r="B1409" i="1"/>
  <c r="B1408" i="1"/>
  <c r="C1407" i="1"/>
  <c r="B1407" i="1"/>
  <c r="C1406" i="1"/>
  <c r="B1406" i="1"/>
  <c r="C1405" i="1"/>
  <c r="B1405" i="1"/>
  <c r="C1404" i="1"/>
  <c r="B1404" i="1"/>
  <c r="C1403" i="1"/>
  <c r="B1403" i="1"/>
  <c r="B1402" i="1"/>
  <c r="C1401" i="1"/>
  <c r="B1401" i="1"/>
  <c r="C1400" i="1"/>
  <c r="B1400" i="1"/>
  <c r="C1399" i="1"/>
  <c r="B1399" i="1"/>
  <c r="B1398" i="1"/>
  <c r="B1397" i="1"/>
  <c r="C1396" i="1"/>
  <c r="B1396" i="1"/>
  <c r="B1395" i="1"/>
  <c r="C1394" i="1"/>
  <c r="B1394" i="1"/>
  <c r="C1393" i="1"/>
  <c r="B1393" i="1"/>
  <c r="B1392" i="1"/>
  <c r="C1391" i="1"/>
  <c r="B1391" i="1"/>
  <c r="B1390" i="1"/>
  <c r="B1389" i="1"/>
  <c r="B1388" i="1"/>
  <c r="B1387" i="1"/>
  <c r="C1386" i="1"/>
  <c r="B1386" i="1"/>
  <c r="C1385" i="1"/>
  <c r="B1385" i="1"/>
  <c r="C1384" i="1"/>
  <c r="B1384" i="1"/>
  <c r="B1383" i="1"/>
  <c r="B1382" i="1"/>
  <c r="B1381" i="1"/>
  <c r="B1380" i="1"/>
  <c r="C1379" i="1"/>
  <c r="B1379" i="1"/>
  <c r="C1378" i="1"/>
  <c r="B1378" i="1"/>
  <c r="C1377" i="1"/>
  <c r="B1377" i="1"/>
  <c r="C1376" i="1"/>
  <c r="B1376" i="1"/>
  <c r="B1375" i="1"/>
  <c r="C1374" i="1"/>
  <c r="B1374" i="1"/>
  <c r="B1373" i="1"/>
  <c r="C1372" i="1"/>
  <c r="B1372" i="1"/>
  <c r="B1371" i="1"/>
  <c r="C1370" i="1"/>
  <c r="B1370" i="1"/>
  <c r="B1369" i="1"/>
  <c r="B1368" i="1"/>
  <c r="B1367" i="1"/>
  <c r="C1366" i="1"/>
  <c r="B1366" i="1"/>
  <c r="B1365" i="1"/>
  <c r="B1364" i="1"/>
  <c r="C1363" i="1"/>
  <c r="B1363" i="1"/>
  <c r="B1362" i="1"/>
  <c r="C1361" i="1"/>
  <c r="B1361" i="1"/>
  <c r="B1360" i="1"/>
  <c r="B1359" i="1"/>
  <c r="B1358" i="1"/>
  <c r="C1357" i="1"/>
  <c r="B1357" i="1"/>
  <c r="B1356" i="1"/>
  <c r="C1355" i="1"/>
  <c r="B1355" i="1"/>
  <c r="C1354" i="1"/>
  <c r="B1354" i="1"/>
  <c r="B1353" i="1"/>
  <c r="B1352" i="1"/>
  <c r="B1351" i="1"/>
  <c r="B1350" i="1"/>
  <c r="B1349" i="1"/>
  <c r="C1348" i="1"/>
  <c r="B1348" i="1"/>
  <c r="C1347" i="1"/>
  <c r="B1347" i="1"/>
  <c r="B1346" i="1"/>
  <c r="B1345" i="1"/>
  <c r="B1344" i="1"/>
  <c r="B1343" i="1"/>
  <c r="C1342" i="1"/>
  <c r="B1342" i="1"/>
  <c r="C1341" i="1"/>
  <c r="B1341" i="1"/>
  <c r="B1340" i="1"/>
  <c r="B1339" i="1"/>
  <c r="C1338" i="1"/>
  <c r="B1338" i="1"/>
  <c r="B1337" i="1"/>
  <c r="C1336" i="1"/>
  <c r="B1336" i="1"/>
  <c r="B1335" i="1"/>
  <c r="B1334" i="1"/>
  <c r="B1333" i="1"/>
  <c r="C1332" i="1"/>
  <c r="B1332" i="1"/>
  <c r="B1331" i="1"/>
  <c r="C1330" i="1"/>
  <c r="B1330" i="1"/>
  <c r="B1329" i="1"/>
  <c r="C1328" i="1"/>
  <c r="B1328" i="1"/>
  <c r="B1327" i="1"/>
  <c r="C1326" i="1"/>
  <c r="B1326" i="1"/>
  <c r="C1325" i="1"/>
  <c r="B1325" i="1"/>
  <c r="B1324" i="1"/>
  <c r="B1323" i="1"/>
  <c r="C1322" i="1"/>
  <c r="B1322" i="1"/>
  <c r="B1321" i="1"/>
  <c r="C1320" i="1"/>
  <c r="B1320" i="1"/>
  <c r="B1319" i="1"/>
  <c r="B1318" i="1"/>
  <c r="B1317" i="1"/>
  <c r="B1316" i="1"/>
  <c r="B1315" i="1"/>
  <c r="C1314" i="1"/>
  <c r="B1314" i="1"/>
  <c r="B1313" i="1"/>
  <c r="B1312" i="1"/>
  <c r="B1311" i="1"/>
  <c r="B1310" i="1"/>
  <c r="B1309" i="1"/>
  <c r="C1308" i="1"/>
  <c r="B1308" i="1"/>
  <c r="C1307" i="1"/>
  <c r="B1307" i="1"/>
  <c r="B1306" i="1"/>
  <c r="B1305" i="1"/>
  <c r="B1304" i="1"/>
  <c r="B1303" i="1"/>
  <c r="C1302" i="1"/>
  <c r="B1302" i="1"/>
  <c r="C1301" i="1"/>
  <c r="B1301" i="1"/>
  <c r="B1300" i="1"/>
  <c r="C1299" i="1"/>
  <c r="B1299" i="1"/>
  <c r="C1298" i="1"/>
  <c r="B1298" i="1"/>
  <c r="B1297" i="1"/>
  <c r="B1296" i="1"/>
  <c r="C1295" i="1"/>
  <c r="B1295" i="1"/>
  <c r="B1294" i="1"/>
  <c r="B1293" i="1"/>
  <c r="C1292" i="1"/>
  <c r="B1292" i="1"/>
  <c r="C1291" i="1"/>
  <c r="B1291" i="1"/>
  <c r="C1290" i="1"/>
  <c r="B1290" i="1"/>
  <c r="C1289" i="1"/>
  <c r="B1289" i="1"/>
  <c r="C1288" i="1"/>
  <c r="B1288" i="1"/>
  <c r="B1287" i="1"/>
  <c r="C1286" i="1"/>
  <c r="B1286" i="1"/>
  <c r="B1285" i="1"/>
  <c r="B1284" i="1"/>
  <c r="B1283" i="1"/>
  <c r="B1282" i="1"/>
  <c r="B1281" i="1"/>
  <c r="C1280" i="1"/>
  <c r="B1280" i="1"/>
  <c r="C1279" i="1"/>
  <c r="B1279" i="1"/>
  <c r="B1278" i="1"/>
  <c r="B1277" i="1"/>
  <c r="C1276" i="1"/>
  <c r="B1276" i="1"/>
  <c r="B1275" i="1"/>
  <c r="B1274" i="1"/>
  <c r="B1273" i="1"/>
  <c r="C1272" i="1"/>
  <c r="B1272" i="1"/>
  <c r="B1271" i="1"/>
  <c r="C1270" i="1"/>
  <c r="B1270" i="1"/>
  <c r="B1269" i="1"/>
  <c r="C1268" i="1"/>
  <c r="B1268" i="1"/>
  <c r="C1267" i="1"/>
  <c r="B1267" i="1"/>
  <c r="B1266" i="1"/>
  <c r="C1265" i="1"/>
  <c r="B1265" i="1"/>
  <c r="C1264" i="1"/>
  <c r="B1264" i="1"/>
  <c r="B1263" i="1"/>
  <c r="C1262" i="1"/>
  <c r="B1262" i="1"/>
  <c r="B1261" i="1"/>
  <c r="B1260" i="1"/>
  <c r="B1259" i="1"/>
  <c r="B1258" i="1"/>
  <c r="B1257" i="1"/>
  <c r="C1256" i="1"/>
  <c r="B1256" i="1"/>
  <c r="B1255" i="1"/>
  <c r="B1254" i="1"/>
  <c r="B1253" i="1"/>
  <c r="B1252" i="1"/>
  <c r="B1251" i="1"/>
  <c r="B1250" i="1"/>
  <c r="B1249" i="1"/>
  <c r="B1248" i="1"/>
  <c r="B1247" i="1"/>
  <c r="C1246" i="1"/>
  <c r="B1246" i="1"/>
  <c r="B1245" i="1"/>
  <c r="B1244" i="1"/>
  <c r="B1243" i="1"/>
  <c r="B1242" i="1"/>
  <c r="B1241" i="1"/>
  <c r="B1240" i="1"/>
  <c r="B1239" i="1"/>
  <c r="B1238" i="1"/>
  <c r="B1237" i="1"/>
  <c r="B1236" i="1"/>
  <c r="C1235" i="1"/>
  <c r="B1235" i="1"/>
  <c r="C1234" i="1"/>
  <c r="B1234" i="1"/>
  <c r="B1233" i="1"/>
  <c r="C1232" i="1"/>
  <c r="B1232" i="1"/>
  <c r="C1231" i="1"/>
  <c r="B1231" i="1"/>
  <c r="B1230" i="1"/>
  <c r="B1229" i="1"/>
  <c r="B1228" i="1"/>
  <c r="B1227" i="1"/>
  <c r="C1226" i="1"/>
  <c r="B1226" i="1"/>
  <c r="B1225" i="1"/>
  <c r="B1224" i="1"/>
  <c r="B1223" i="1"/>
  <c r="B1222" i="1"/>
  <c r="B1221" i="1"/>
  <c r="C1220" i="1"/>
  <c r="B1220" i="1"/>
  <c r="C1219" i="1"/>
  <c r="B1219" i="1"/>
  <c r="C1218" i="1"/>
  <c r="B1218" i="1"/>
  <c r="C1217" i="1"/>
  <c r="B1217" i="1"/>
  <c r="B1216" i="1"/>
  <c r="B1215" i="1"/>
  <c r="B1214" i="1"/>
  <c r="B1213" i="1"/>
  <c r="C1212" i="1"/>
  <c r="B1212" i="1"/>
  <c r="C1211" i="1"/>
  <c r="B1211" i="1"/>
  <c r="C1210" i="1"/>
  <c r="B1210" i="1"/>
  <c r="C1209" i="1"/>
  <c r="B1209" i="1"/>
  <c r="C1208" i="1"/>
  <c r="B1208" i="1"/>
  <c r="C1207" i="1"/>
  <c r="B1207" i="1"/>
  <c r="B1206" i="1"/>
  <c r="B1205" i="1"/>
  <c r="C1204" i="1"/>
  <c r="B1204" i="1"/>
  <c r="C1203" i="1"/>
  <c r="B1203" i="1"/>
  <c r="B1202" i="1"/>
  <c r="C1201" i="1"/>
  <c r="B1201" i="1"/>
  <c r="B1200" i="1"/>
  <c r="B1199" i="1"/>
  <c r="B1198" i="1"/>
  <c r="B1197" i="1"/>
  <c r="B1196" i="1"/>
  <c r="B1195" i="1"/>
  <c r="B1194" i="1"/>
  <c r="B1193" i="1"/>
  <c r="C1192" i="1"/>
  <c r="B1192" i="1"/>
  <c r="B1191" i="1"/>
  <c r="B1190" i="1"/>
  <c r="B1189" i="1"/>
  <c r="C1188" i="1"/>
  <c r="B1188" i="1"/>
  <c r="B1187" i="1"/>
  <c r="B1186" i="1"/>
  <c r="B1185" i="1"/>
  <c r="B1184" i="1"/>
  <c r="C1183" i="1"/>
  <c r="B1183" i="1"/>
  <c r="B1182" i="1"/>
  <c r="B1181" i="1"/>
  <c r="B1180" i="1"/>
  <c r="B1179" i="1"/>
  <c r="B1178" i="1"/>
  <c r="C1177" i="1"/>
  <c r="B1177" i="1"/>
  <c r="B1176" i="1"/>
  <c r="C1175" i="1"/>
  <c r="B1175" i="1"/>
  <c r="C1174" i="1"/>
  <c r="B1174" i="1"/>
  <c r="B1173" i="1"/>
  <c r="C1172" i="1"/>
  <c r="B1172" i="1"/>
  <c r="C1171" i="1"/>
  <c r="B1171" i="1"/>
  <c r="B1170" i="1"/>
  <c r="B1169" i="1"/>
  <c r="B1168" i="1"/>
  <c r="C1167" i="1"/>
  <c r="B1167" i="1"/>
  <c r="B1166" i="1"/>
  <c r="B1165" i="1"/>
  <c r="C1164" i="1"/>
  <c r="B1164" i="1"/>
  <c r="C1163" i="1"/>
  <c r="B1163" i="1"/>
  <c r="B1162" i="1"/>
  <c r="B1161" i="1"/>
  <c r="C1160" i="1"/>
  <c r="B1160" i="1"/>
  <c r="B1159" i="1"/>
  <c r="B1158" i="1"/>
  <c r="B1157" i="1"/>
  <c r="C1156" i="1"/>
  <c r="B1156" i="1"/>
  <c r="C1155" i="1"/>
  <c r="B1155" i="1"/>
  <c r="C1154" i="1"/>
  <c r="B1154" i="1"/>
  <c r="B1153" i="1"/>
  <c r="B1152" i="1"/>
  <c r="B1151" i="1"/>
  <c r="B1150" i="1"/>
  <c r="C1149" i="1"/>
  <c r="B1149" i="1"/>
  <c r="C1148" i="1"/>
  <c r="B1148" i="1"/>
  <c r="B1147" i="1"/>
  <c r="C1146" i="1"/>
  <c r="B1146" i="1"/>
  <c r="B1145" i="1"/>
  <c r="B1144" i="1"/>
  <c r="C1143" i="1"/>
  <c r="B1143" i="1"/>
  <c r="C1142" i="1"/>
  <c r="B1142" i="1"/>
  <c r="C1141" i="1"/>
  <c r="B1141" i="1"/>
  <c r="B1140" i="1"/>
  <c r="B1139" i="1"/>
  <c r="C1138" i="1"/>
  <c r="B1138" i="1"/>
  <c r="C1137" i="1"/>
  <c r="B1137" i="1"/>
  <c r="C1136" i="1"/>
  <c r="B1136" i="1"/>
  <c r="C1135" i="1"/>
  <c r="B1135" i="1"/>
  <c r="B1134" i="1"/>
  <c r="B1133" i="1"/>
  <c r="C1132" i="1"/>
  <c r="B1132" i="1"/>
  <c r="B1131" i="1"/>
  <c r="B1130" i="1"/>
  <c r="B1129" i="1"/>
  <c r="C1128" i="1"/>
  <c r="B1128" i="1"/>
  <c r="B1127" i="1"/>
  <c r="C1126" i="1"/>
  <c r="B1126" i="1"/>
  <c r="C1125" i="1"/>
  <c r="B1125" i="1"/>
  <c r="B1124" i="1"/>
  <c r="C1123" i="1"/>
  <c r="B1123" i="1"/>
  <c r="C1122" i="1"/>
  <c r="B1122" i="1"/>
  <c r="B1121" i="1"/>
  <c r="B1120" i="1"/>
  <c r="B1119" i="1"/>
  <c r="B1118" i="1"/>
  <c r="C1117" i="1"/>
  <c r="B1117" i="1"/>
  <c r="B1116" i="1"/>
  <c r="C1115" i="1"/>
  <c r="B1115" i="1"/>
  <c r="B1114" i="1"/>
  <c r="C1113" i="1"/>
  <c r="B1113" i="1"/>
  <c r="C1112" i="1"/>
  <c r="B1112" i="1"/>
  <c r="C1111" i="1"/>
  <c r="B1111" i="1"/>
  <c r="C1110" i="1"/>
  <c r="B1110" i="1"/>
  <c r="B1109" i="1"/>
  <c r="B1108" i="1"/>
  <c r="C1107" i="1"/>
  <c r="B1107" i="1"/>
  <c r="B1106" i="1"/>
  <c r="B1105" i="1"/>
  <c r="C1104" i="1"/>
  <c r="B1104" i="1"/>
  <c r="B1103" i="1"/>
  <c r="C1102" i="1"/>
  <c r="B1102" i="1"/>
  <c r="B1101" i="1"/>
  <c r="C1100" i="1"/>
  <c r="B1100" i="1"/>
  <c r="B1099" i="1"/>
  <c r="C1098" i="1"/>
  <c r="B1098" i="1"/>
  <c r="B1097" i="1"/>
  <c r="C1096" i="1"/>
  <c r="B1096" i="1"/>
  <c r="C1095" i="1"/>
  <c r="B1095" i="1"/>
  <c r="B1094" i="1"/>
  <c r="C1093" i="1"/>
  <c r="B1093" i="1"/>
  <c r="B1092" i="1"/>
  <c r="B1091" i="1"/>
  <c r="C1090" i="1"/>
  <c r="B1090" i="1"/>
  <c r="C1089" i="1"/>
  <c r="B1089" i="1"/>
  <c r="C1088" i="1"/>
  <c r="B1088" i="1"/>
  <c r="C1087" i="1"/>
  <c r="B1087" i="1"/>
  <c r="B1086" i="1"/>
  <c r="C1085" i="1"/>
  <c r="B1085" i="1"/>
  <c r="B1084" i="1"/>
  <c r="B1083" i="1"/>
  <c r="B1082" i="1"/>
  <c r="C1081" i="1"/>
  <c r="B1081" i="1"/>
  <c r="B1080" i="1"/>
  <c r="B1079" i="1"/>
  <c r="C1078" i="1"/>
  <c r="B1078" i="1"/>
  <c r="B1077" i="1"/>
  <c r="B1076" i="1"/>
  <c r="C1075" i="1"/>
  <c r="B1075" i="1"/>
  <c r="C1074" i="1"/>
  <c r="B1074" i="1"/>
  <c r="C1073" i="1"/>
  <c r="B1073" i="1"/>
  <c r="C1072" i="1"/>
  <c r="B1072" i="1"/>
  <c r="B1071" i="1"/>
  <c r="C1070" i="1"/>
  <c r="B1070" i="1"/>
  <c r="C1069" i="1"/>
  <c r="B1069" i="1"/>
  <c r="C1068" i="1"/>
  <c r="B1068" i="1"/>
  <c r="B1067" i="1"/>
  <c r="B1066" i="1"/>
  <c r="C1065" i="1"/>
  <c r="B1065" i="1"/>
  <c r="B1064" i="1"/>
  <c r="C1063" i="1"/>
  <c r="B1063" i="1"/>
  <c r="B1062" i="1"/>
  <c r="B1061" i="1"/>
  <c r="B1060" i="1"/>
  <c r="C1059" i="1"/>
  <c r="B1059" i="1"/>
  <c r="C1058" i="1"/>
  <c r="B1058" i="1"/>
  <c r="B1057" i="1"/>
  <c r="C1056" i="1"/>
  <c r="B1056" i="1"/>
  <c r="B1055" i="1"/>
  <c r="B1054" i="1"/>
  <c r="C1053" i="1"/>
  <c r="B1053" i="1"/>
  <c r="C1052" i="1"/>
  <c r="B1052" i="1"/>
  <c r="C1051" i="1"/>
  <c r="B1051" i="1"/>
  <c r="B1050" i="1"/>
  <c r="C1049" i="1"/>
  <c r="B1049" i="1"/>
  <c r="B1048" i="1"/>
  <c r="B1047" i="1"/>
  <c r="B1046" i="1"/>
  <c r="B1045" i="1"/>
  <c r="B1044" i="1"/>
  <c r="C1043" i="1"/>
  <c r="B1043" i="1"/>
  <c r="B1042" i="1"/>
  <c r="B1041" i="1"/>
  <c r="B1040" i="1"/>
  <c r="B1039" i="1"/>
  <c r="B1038" i="1"/>
  <c r="C1037" i="1"/>
  <c r="B1037" i="1"/>
  <c r="B1036" i="1"/>
  <c r="C1035" i="1"/>
  <c r="B1035" i="1"/>
  <c r="C1034" i="1"/>
  <c r="B1034" i="1"/>
  <c r="B1033" i="1"/>
  <c r="C1032" i="1"/>
  <c r="B1032" i="1"/>
  <c r="B1031" i="1"/>
  <c r="B1030" i="1"/>
  <c r="C1029" i="1"/>
  <c r="B1029" i="1"/>
  <c r="B1028" i="1"/>
  <c r="B1027" i="1"/>
  <c r="B1026" i="1"/>
  <c r="C1025" i="1"/>
  <c r="B1025" i="1"/>
  <c r="C1024" i="1"/>
  <c r="B1024" i="1"/>
  <c r="C1023" i="1"/>
  <c r="B1023" i="1"/>
  <c r="B1022" i="1"/>
  <c r="C1021" i="1"/>
  <c r="B1021" i="1"/>
  <c r="B1020" i="1"/>
  <c r="C1019" i="1"/>
  <c r="B1019" i="1"/>
  <c r="B1018" i="1"/>
  <c r="C1017" i="1"/>
  <c r="B1017" i="1"/>
  <c r="C1016" i="1"/>
  <c r="B1016" i="1"/>
  <c r="B1015" i="1"/>
  <c r="B1014" i="1"/>
  <c r="B1013" i="1"/>
  <c r="B1012" i="1"/>
  <c r="C1011" i="1"/>
  <c r="B1011" i="1"/>
  <c r="C1010" i="1"/>
  <c r="B1010" i="1"/>
  <c r="B1009" i="1"/>
  <c r="C1008" i="1"/>
  <c r="B1008" i="1"/>
  <c r="C1007" i="1"/>
  <c r="B1007" i="1"/>
  <c r="B1006" i="1"/>
  <c r="B1005" i="1"/>
  <c r="B1004" i="1"/>
  <c r="B1003" i="1"/>
  <c r="C1002" i="1"/>
  <c r="B1002" i="1"/>
  <c r="B1001" i="1"/>
  <c r="C1000" i="1"/>
  <c r="B1000" i="1"/>
  <c r="B999" i="1"/>
  <c r="B998" i="1"/>
  <c r="B997" i="1"/>
  <c r="C996" i="1"/>
  <c r="B996" i="1"/>
  <c r="B995" i="1"/>
  <c r="B994" i="1"/>
  <c r="C993" i="1"/>
  <c r="B993" i="1"/>
  <c r="B992" i="1"/>
  <c r="B991" i="1"/>
  <c r="B990" i="1"/>
  <c r="B989" i="1"/>
  <c r="B988" i="1"/>
  <c r="C987" i="1"/>
  <c r="B987" i="1"/>
  <c r="B986" i="1"/>
  <c r="C985" i="1"/>
  <c r="B985" i="1"/>
  <c r="B984" i="1"/>
  <c r="B983" i="1"/>
  <c r="B982" i="1"/>
  <c r="B981" i="1"/>
  <c r="B980" i="1"/>
  <c r="C979" i="1"/>
  <c r="B979" i="1"/>
  <c r="B978" i="1"/>
  <c r="C977" i="1"/>
  <c r="B977" i="1"/>
  <c r="C976" i="1"/>
  <c r="B976" i="1"/>
  <c r="B975" i="1"/>
  <c r="C974" i="1"/>
  <c r="B974" i="1"/>
  <c r="C973" i="1"/>
  <c r="B973" i="1"/>
  <c r="B972" i="1"/>
  <c r="B971" i="1"/>
  <c r="B970" i="1"/>
  <c r="B969" i="1"/>
  <c r="C968" i="1"/>
  <c r="B968" i="1"/>
  <c r="B967" i="1"/>
  <c r="B966" i="1"/>
  <c r="C965" i="1"/>
  <c r="B965" i="1"/>
  <c r="B964" i="1"/>
  <c r="C963" i="1"/>
  <c r="B963" i="1"/>
  <c r="B962" i="1"/>
  <c r="C961" i="1"/>
  <c r="B961" i="1"/>
  <c r="C960" i="1"/>
  <c r="B960" i="1"/>
  <c r="B959" i="1"/>
  <c r="C958" i="1"/>
  <c r="B958" i="1"/>
  <c r="B957" i="1"/>
  <c r="C956" i="1"/>
  <c r="B956" i="1"/>
  <c r="C955" i="1"/>
  <c r="B955" i="1"/>
  <c r="B954" i="1"/>
  <c r="C953" i="1"/>
  <c r="B953" i="1"/>
  <c r="C952" i="1"/>
  <c r="B952" i="1"/>
  <c r="B951" i="1"/>
  <c r="B950" i="1"/>
  <c r="C949" i="1"/>
  <c r="B949" i="1"/>
  <c r="B948" i="1"/>
  <c r="C947" i="1"/>
  <c r="B947" i="1"/>
  <c r="B946" i="1"/>
  <c r="C945" i="1"/>
  <c r="B945" i="1"/>
  <c r="B944" i="1"/>
  <c r="B943" i="1"/>
  <c r="B942" i="1"/>
  <c r="C941" i="1"/>
  <c r="B941" i="1"/>
  <c r="B940" i="1"/>
  <c r="C939" i="1"/>
  <c r="B939" i="1"/>
  <c r="B938" i="1"/>
  <c r="C937" i="1"/>
  <c r="B937" i="1"/>
  <c r="B936" i="1"/>
  <c r="B935" i="1"/>
  <c r="C934" i="1"/>
  <c r="B934" i="1"/>
  <c r="B933" i="1"/>
  <c r="B932" i="1"/>
  <c r="B931" i="1"/>
  <c r="B930" i="1"/>
  <c r="B929" i="1"/>
  <c r="B928" i="1"/>
  <c r="C927" i="1"/>
  <c r="B927" i="1"/>
  <c r="B926" i="1"/>
  <c r="B925" i="1"/>
  <c r="B924" i="1"/>
  <c r="C923" i="1"/>
  <c r="B923" i="1"/>
  <c r="B922" i="1"/>
  <c r="C921" i="1"/>
  <c r="B921" i="1"/>
  <c r="B920" i="1"/>
  <c r="B919" i="1"/>
  <c r="B918" i="1"/>
  <c r="C917" i="1"/>
  <c r="B917" i="1"/>
  <c r="C916" i="1"/>
  <c r="B916" i="1"/>
  <c r="B915" i="1"/>
  <c r="B914" i="1"/>
  <c r="C913" i="1"/>
  <c r="B913" i="1"/>
  <c r="C912" i="1"/>
  <c r="B912" i="1"/>
  <c r="B911" i="1"/>
  <c r="C910" i="1"/>
  <c r="B910" i="1"/>
  <c r="C909" i="1"/>
  <c r="B909" i="1"/>
  <c r="C908" i="1"/>
  <c r="B908" i="1"/>
  <c r="B907" i="1"/>
  <c r="C906" i="1"/>
  <c r="B906" i="1"/>
  <c r="C905" i="1"/>
  <c r="B905" i="1"/>
  <c r="B904" i="1"/>
  <c r="C903" i="1"/>
  <c r="B903" i="1"/>
  <c r="B902" i="1"/>
  <c r="B901" i="1"/>
  <c r="B900" i="1"/>
  <c r="B899" i="1"/>
  <c r="B898" i="1"/>
  <c r="C897" i="1"/>
  <c r="B897" i="1"/>
  <c r="B896" i="1"/>
  <c r="C895" i="1"/>
  <c r="B895" i="1"/>
  <c r="B894" i="1"/>
  <c r="B893" i="1"/>
  <c r="C892" i="1"/>
  <c r="B892" i="1"/>
  <c r="B891" i="1"/>
  <c r="C890" i="1"/>
  <c r="B890" i="1"/>
  <c r="C889" i="1"/>
  <c r="B889" i="1"/>
  <c r="B888" i="1"/>
  <c r="B887" i="1"/>
  <c r="B886" i="1"/>
  <c r="B885" i="1"/>
  <c r="B884" i="1"/>
  <c r="C883" i="1"/>
  <c r="B883" i="1"/>
  <c r="B882" i="1"/>
  <c r="B881" i="1"/>
  <c r="C880" i="1"/>
  <c r="B880" i="1"/>
  <c r="C879" i="1"/>
  <c r="B879" i="1"/>
  <c r="B878" i="1"/>
  <c r="B877" i="1"/>
  <c r="C876" i="1"/>
  <c r="B876" i="1"/>
  <c r="B875" i="1"/>
  <c r="B874" i="1"/>
  <c r="B873" i="1"/>
  <c r="B872" i="1"/>
  <c r="C871" i="1"/>
  <c r="B871" i="1"/>
  <c r="B870" i="1"/>
  <c r="C869" i="1"/>
  <c r="B869" i="1"/>
  <c r="B868" i="1"/>
  <c r="B867" i="1"/>
  <c r="B866" i="1"/>
  <c r="B865" i="1"/>
  <c r="C864" i="1"/>
  <c r="B864" i="1"/>
  <c r="B863" i="1"/>
  <c r="C862" i="1"/>
  <c r="B862" i="1"/>
  <c r="B861" i="1"/>
  <c r="C860" i="1"/>
  <c r="B860" i="1"/>
  <c r="C859" i="1"/>
  <c r="B859" i="1"/>
  <c r="B858" i="1"/>
  <c r="C857" i="1"/>
  <c r="B857" i="1"/>
  <c r="B856" i="1"/>
  <c r="C855" i="1"/>
  <c r="B855" i="1"/>
  <c r="B854" i="1"/>
  <c r="C853" i="1"/>
  <c r="B853" i="1"/>
  <c r="B852" i="1"/>
  <c r="C851" i="1"/>
  <c r="B851" i="1"/>
  <c r="B850" i="1"/>
  <c r="B849" i="1"/>
  <c r="C848" i="1"/>
  <c r="B848" i="1"/>
  <c r="C847" i="1"/>
  <c r="B847" i="1"/>
  <c r="B846" i="1"/>
  <c r="C845" i="1"/>
  <c r="B845" i="1"/>
  <c r="C844" i="1"/>
  <c r="B844" i="1"/>
  <c r="B843" i="1"/>
  <c r="C842" i="1"/>
  <c r="B842" i="1"/>
  <c r="B841" i="1"/>
  <c r="C840" i="1"/>
  <c r="B840" i="1"/>
  <c r="B839" i="1"/>
  <c r="C838" i="1"/>
  <c r="B838" i="1"/>
  <c r="B837" i="1"/>
  <c r="B836" i="1"/>
  <c r="B835" i="1"/>
  <c r="B834" i="1"/>
  <c r="B833" i="1"/>
  <c r="B832" i="1"/>
  <c r="B831" i="1"/>
  <c r="C830" i="1"/>
  <c r="B830" i="1"/>
  <c r="B829" i="1"/>
  <c r="B828" i="1"/>
  <c r="B827" i="1"/>
  <c r="C826" i="1"/>
  <c r="B826" i="1"/>
  <c r="C825" i="1"/>
  <c r="B825" i="1"/>
  <c r="B824" i="1"/>
  <c r="B823" i="1"/>
  <c r="C822" i="1"/>
  <c r="B822" i="1"/>
  <c r="C821" i="1"/>
  <c r="B821" i="1"/>
  <c r="B820" i="1"/>
  <c r="B819" i="1"/>
  <c r="C818" i="1"/>
  <c r="B818" i="1"/>
  <c r="B817" i="1"/>
  <c r="B816" i="1"/>
  <c r="C815" i="1"/>
  <c r="B815" i="1"/>
  <c r="B814" i="1"/>
  <c r="B813" i="1"/>
  <c r="C812" i="1"/>
  <c r="B812" i="1"/>
  <c r="B811" i="1"/>
  <c r="C810" i="1"/>
  <c r="B810" i="1"/>
  <c r="B809" i="1"/>
  <c r="B808" i="1"/>
  <c r="C807" i="1"/>
  <c r="B807" i="1"/>
  <c r="B806" i="1"/>
  <c r="B805" i="1"/>
  <c r="C804" i="1"/>
  <c r="B804" i="1"/>
  <c r="B803" i="1"/>
  <c r="B802" i="1"/>
  <c r="C801" i="1"/>
  <c r="B801" i="1"/>
  <c r="B800" i="1"/>
  <c r="B799" i="1"/>
  <c r="C798" i="1"/>
  <c r="B798" i="1"/>
  <c r="B797" i="1"/>
  <c r="B796" i="1"/>
  <c r="B795" i="1"/>
  <c r="C794" i="1"/>
  <c r="B794" i="1"/>
  <c r="B793" i="1"/>
  <c r="B792" i="1"/>
  <c r="C791" i="1"/>
  <c r="B791" i="1"/>
  <c r="C790" i="1"/>
  <c r="B790" i="1"/>
  <c r="C789" i="1"/>
  <c r="B789" i="1"/>
  <c r="C788" i="1"/>
  <c r="B788" i="1"/>
  <c r="C787" i="1"/>
  <c r="B787" i="1"/>
  <c r="B786" i="1"/>
  <c r="B785" i="1"/>
  <c r="C784" i="1"/>
  <c r="B784" i="1"/>
  <c r="B783" i="1"/>
  <c r="B782" i="1"/>
  <c r="B781" i="1"/>
  <c r="C780" i="1"/>
  <c r="B780" i="1"/>
  <c r="B779" i="1"/>
  <c r="C778" i="1"/>
  <c r="B778" i="1"/>
  <c r="C777" i="1"/>
  <c r="B777" i="1"/>
  <c r="B776" i="1"/>
  <c r="C775" i="1"/>
  <c r="B775" i="1"/>
  <c r="B774" i="1"/>
  <c r="B773" i="1"/>
  <c r="B772" i="1"/>
  <c r="B771" i="1"/>
  <c r="B770" i="1"/>
  <c r="B769" i="1"/>
  <c r="C768" i="1"/>
  <c r="B768" i="1"/>
  <c r="B767" i="1"/>
  <c r="B766" i="1"/>
  <c r="B765" i="1"/>
  <c r="C764" i="1"/>
  <c r="B764" i="1"/>
  <c r="B763" i="1"/>
  <c r="B762" i="1"/>
  <c r="B761" i="1"/>
  <c r="C760" i="1"/>
  <c r="B760" i="1"/>
  <c r="B759" i="1"/>
  <c r="B758" i="1"/>
  <c r="B757" i="1"/>
  <c r="B756" i="1"/>
  <c r="C755" i="1"/>
  <c r="B755" i="1"/>
  <c r="B754" i="1"/>
  <c r="B753" i="1"/>
  <c r="C752" i="1"/>
  <c r="B752" i="1"/>
  <c r="C751" i="1"/>
  <c r="B751" i="1"/>
  <c r="C750" i="1"/>
  <c r="B750" i="1"/>
  <c r="C749" i="1"/>
  <c r="B749" i="1"/>
  <c r="B748" i="1"/>
  <c r="B747" i="1"/>
  <c r="B746" i="1"/>
  <c r="B745" i="1"/>
  <c r="B744" i="1"/>
  <c r="C743" i="1"/>
  <c r="B743" i="1"/>
  <c r="B742" i="1"/>
  <c r="C741" i="1"/>
  <c r="B741" i="1"/>
  <c r="C740" i="1"/>
  <c r="B740" i="1"/>
  <c r="C739" i="1"/>
  <c r="B739" i="1"/>
  <c r="B738" i="1"/>
  <c r="C737" i="1"/>
  <c r="B737" i="1"/>
  <c r="B736" i="1"/>
  <c r="B735" i="1"/>
  <c r="B734" i="1"/>
  <c r="B733" i="1"/>
  <c r="C732" i="1"/>
  <c r="B732" i="1"/>
  <c r="B731" i="1"/>
  <c r="B730" i="1"/>
  <c r="B729" i="1"/>
  <c r="C728" i="1"/>
  <c r="B728" i="1"/>
  <c r="C727" i="1"/>
  <c r="B727" i="1"/>
  <c r="B726" i="1"/>
  <c r="B725" i="1"/>
  <c r="B724" i="1"/>
  <c r="B723" i="1"/>
  <c r="C722" i="1"/>
  <c r="B722" i="1"/>
  <c r="C721" i="1"/>
  <c r="B721" i="1"/>
  <c r="B720" i="1"/>
  <c r="B719" i="1"/>
  <c r="C718" i="1"/>
  <c r="B718" i="1"/>
  <c r="B717" i="1"/>
  <c r="C716" i="1"/>
  <c r="B716" i="1"/>
  <c r="B715" i="1"/>
  <c r="C714" i="1"/>
  <c r="B714" i="1"/>
  <c r="B713" i="1"/>
  <c r="B712" i="1"/>
  <c r="B711" i="1"/>
  <c r="B710" i="1"/>
  <c r="B709" i="1"/>
  <c r="B708" i="1"/>
  <c r="B707" i="1"/>
  <c r="B706" i="1"/>
  <c r="B705" i="1"/>
  <c r="C704" i="1"/>
  <c r="B704" i="1"/>
  <c r="B703" i="1"/>
  <c r="B702" i="1"/>
  <c r="B701" i="1"/>
  <c r="B700" i="1"/>
  <c r="B699" i="1"/>
  <c r="B698" i="1"/>
  <c r="C697" i="1"/>
  <c r="B697" i="1"/>
  <c r="C696" i="1"/>
  <c r="B696" i="1"/>
  <c r="B695" i="1"/>
  <c r="C694" i="1"/>
  <c r="B694" i="1"/>
  <c r="B693" i="1"/>
  <c r="B692" i="1"/>
  <c r="B691" i="1"/>
  <c r="C690" i="1"/>
  <c r="B690" i="1"/>
  <c r="B689" i="1"/>
  <c r="B688" i="1"/>
  <c r="C687" i="1"/>
  <c r="B687" i="1"/>
  <c r="C686" i="1"/>
  <c r="B686" i="1"/>
  <c r="B685" i="1"/>
  <c r="B684" i="1"/>
  <c r="C683" i="1"/>
  <c r="B683" i="1"/>
  <c r="B682" i="1"/>
  <c r="B681" i="1"/>
  <c r="B680" i="1"/>
  <c r="B679" i="1"/>
  <c r="B678" i="1"/>
  <c r="B677" i="1"/>
  <c r="B676" i="1"/>
  <c r="B675" i="1"/>
  <c r="B674" i="1"/>
  <c r="B673" i="1"/>
  <c r="B672" i="1"/>
  <c r="C671" i="1"/>
  <c r="B671" i="1"/>
  <c r="B670" i="1"/>
  <c r="B669" i="1"/>
  <c r="B668" i="1"/>
  <c r="C667" i="1"/>
  <c r="B667" i="1"/>
  <c r="B666" i="1"/>
  <c r="B665" i="1"/>
  <c r="C664" i="1"/>
  <c r="B664" i="1"/>
  <c r="B663" i="1"/>
  <c r="B662" i="1"/>
  <c r="B661" i="1"/>
  <c r="B660" i="1"/>
  <c r="B659" i="1"/>
  <c r="C658" i="1"/>
  <c r="B658" i="1"/>
  <c r="B657" i="1"/>
  <c r="C656" i="1"/>
  <c r="B656" i="1"/>
  <c r="C655" i="1"/>
  <c r="B655" i="1"/>
  <c r="C654" i="1"/>
  <c r="B654" i="1"/>
  <c r="B653" i="1"/>
  <c r="C652" i="1"/>
  <c r="B652" i="1"/>
  <c r="C651" i="1"/>
  <c r="B651" i="1"/>
  <c r="C650" i="1"/>
  <c r="B650" i="1"/>
  <c r="B649" i="1"/>
  <c r="B648" i="1"/>
  <c r="C647" i="1"/>
  <c r="B647" i="1"/>
  <c r="B646" i="1"/>
  <c r="C645" i="1"/>
  <c r="B645" i="1"/>
  <c r="C644" i="1"/>
  <c r="B644" i="1"/>
  <c r="B643" i="1"/>
  <c r="C642" i="1"/>
  <c r="B642" i="1"/>
  <c r="C641" i="1"/>
  <c r="B641" i="1"/>
  <c r="B640" i="1"/>
  <c r="C639" i="1"/>
  <c r="B639" i="1"/>
  <c r="B638" i="1"/>
  <c r="C637" i="1"/>
  <c r="B637" i="1"/>
  <c r="B636" i="1"/>
  <c r="B635" i="1"/>
  <c r="C634" i="1"/>
  <c r="B634" i="1"/>
  <c r="B633" i="1"/>
  <c r="C632" i="1"/>
  <c r="B632" i="1"/>
  <c r="B631" i="1"/>
  <c r="B630" i="1"/>
  <c r="C629" i="1"/>
  <c r="B629" i="1"/>
  <c r="B628" i="1"/>
  <c r="C627" i="1"/>
  <c r="B627" i="1"/>
  <c r="C626" i="1"/>
  <c r="B626" i="1"/>
  <c r="B625" i="1"/>
  <c r="B624" i="1"/>
  <c r="B623" i="1"/>
  <c r="B622" i="1"/>
  <c r="C621" i="1"/>
  <c r="B621" i="1"/>
  <c r="C620" i="1"/>
  <c r="B620" i="1"/>
  <c r="C619" i="1"/>
  <c r="B619" i="1"/>
  <c r="B618" i="1"/>
  <c r="C617" i="1"/>
  <c r="B617" i="1"/>
  <c r="C616" i="1"/>
  <c r="B616" i="1"/>
  <c r="B615" i="1"/>
  <c r="B614" i="1"/>
  <c r="B613" i="1"/>
  <c r="B612" i="1"/>
  <c r="C611" i="1"/>
  <c r="B611" i="1"/>
  <c r="B610" i="1"/>
  <c r="B609" i="1"/>
  <c r="C608" i="1"/>
  <c r="B608" i="1"/>
  <c r="B607" i="1"/>
  <c r="C606" i="1"/>
  <c r="B606" i="1"/>
  <c r="C605" i="1"/>
  <c r="B605" i="1"/>
  <c r="B604" i="1"/>
  <c r="C603" i="1"/>
  <c r="B603" i="1"/>
  <c r="C602" i="1"/>
  <c r="B602" i="1"/>
  <c r="B601" i="1"/>
  <c r="C600" i="1"/>
  <c r="B600" i="1"/>
  <c r="B599" i="1"/>
  <c r="C598" i="1"/>
  <c r="B598" i="1"/>
  <c r="B597" i="1"/>
  <c r="B596" i="1"/>
  <c r="B595" i="1"/>
  <c r="B594" i="1"/>
  <c r="B593" i="1"/>
  <c r="B592" i="1"/>
  <c r="C591" i="1"/>
  <c r="B591" i="1"/>
  <c r="C590" i="1"/>
  <c r="B590" i="1"/>
  <c r="C589" i="1"/>
  <c r="B589" i="1"/>
  <c r="B588" i="1"/>
  <c r="C587" i="1"/>
  <c r="B587" i="1"/>
  <c r="C586" i="1"/>
  <c r="B586" i="1"/>
  <c r="C585" i="1"/>
  <c r="B585" i="1"/>
  <c r="C584" i="1"/>
  <c r="B584" i="1"/>
  <c r="C583" i="1"/>
  <c r="B583" i="1"/>
  <c r="B582" i="1"/>
  <c r="B581" i="1"/>
  <c r="B580" i="1"/>
  <c r="B579" i="1"/>
  <c r="C578" i="1"/>
  <c r="B578" i="1"/>
  <c r="C577" i="1"/>
  <c r="B577" i="1"/>
  <c r="B576" i="1"/>
  <c r="C575" i="1"/>
  <c r="B575" i="1"/>
  <c r="B574" i="1"/>
  <c r="B573" i="1"/>
  <c r="B572" i="1"/>
  <c r="B571" i="1"/>
  <c r="B570" i="1"/>
  <c r="B569" i="1"/>
  <c r="B568" i="1"/>
  <c r="C567" i="1"/>
  <c r="B567" i="1"/>
  <c r="B566" i="1"/>
  <c r="B565" i="1"/>
  <c r="C564" i="1"/>
  <c r="B564" i="1"/>
  <c r="C563" i="1"/>
  <c r="B563" i="1"/>
  <c r="C562" i="1"/>
  <c r="B562" i="1"/>
  <c r="C561" i="1"/>
  <c r="B561" i="1"/>
  <c r="B560" i="1"/>
  <c r="C559" i="1"/>
  <c r="B559" i="1"/>
  <c r="B558" i="1"/>
  <c r="B557" i="1"/>
  <c r="C556" i="1"/>
  <c r="B556" i="1"/>
  <c r="B555" i="1"/>
  <c r="C554" i="1"/>
  <c r="B554" i="1"/>
  <c r="C553" i="1"/>
  <c r="B553" i="1"/>
  <c r="C552" i="1"/>
  <c r="B552" i="1"/>
  <c r="B551" i="1"/>
  <c r="B550" i="1"/>
  <c r="B549" i="1"/>
  <c r="B548" i="1"/>
  <c r="C547" i="1"/>
  <c r="B547" i="1"/>
  <c r="B546" i="1"/>
  <c r="C545" i="1"/>
  <c r="B545" i="1"/>
  <c r="B544" i="1"/>
  <c r="B543" i="1"/>
  <c r="B542" i="1"/>
  <c r="C541" i="1"/>
  <c r="B541" i="1"/>
  <c r="B540" i="1"/>
  <c r="B539" i="1"/>
  <c r="C538" i="1"/>
  <c r="B538" i="1"/>
  <c r="B537" i="1"/>
  <c r="B536" i="1"/>
  <c r="C535" i="1"/>
  <c r="B535" i="1"/>
  <c r="C534" i="1"/>
  <c r="B534" i="1"/>
  <c r="B533" i="1"/>
  <c r="C532" i="1"/>
  <c r="B532" i="1"/>
  <c r="B531" i="1"/>
  <c r="B530" i="1"/>
  <c r="B529" i="1"/>
  <c r="B528" i="1"/>
  <c r="B527" i="1"/>
  <c r="C526" i="1"/>
  <c r="B526" i="1"/>
  <c r="B525" i="1"/>
  <c r="C524" i="1"/>
  <c r="B524" i="1"/>
  <c r="C523" i="1"/>
  <c r="B523" i="1"/>
  <c r="B522" i="1"/>
  <c r="B521" i="1"/>
  <c r="B520" i="1"/>
  <c r="B519" i="1"/>
  <c r="C518" i="1"/>
  <c r="B518" i="1"/>
  <c r="B517" i="1"/>
  <c r="B516" i="1"/>
  <c r="B515" i="1"/>
  <c r="C514" i="1"/>
  <c r="B514" i="1"/>
  <c r="C513" i="1"/>
  <c r="B513" i="1"/>
  <c r="B512" i="1"/>
  <c r="B511" i="1"/>
  <c r="B510" i="1"/>
  <c r="C509" i="1"/>
  <c r="B509" i="1"/>
  <c r="C508" i="1"/>
  <c r="B508" i="1"/>
  <c r="B507" i="1"/>
  <c r="C506" i="1"/>
  <c r="B506" i="1"/>
  <c r="B505" i="1"/>
  <c r="B504" i="1"/>
  <c r="C503" i="1"/>
  <c r="B503" i="1"/>
  <c r="B502" i="1"/>
  <c r="C501" i="1"/>
  <c r="B501" i="1"/>
  <c r="C500" i="1"/>
  <c r="B500" i="1"/>
  <c r="C499" i="1"/>
  <c r="B499" i="1"/>
  <c r="C498" i="1"/>
  <c r="B498" i="1"/>
  <c r="C497" i="1"/>
  <c r="B497" i="1"/>
  <c r="B496" i="1"/>
  <c r="B495" i="1"/>
  <c r="B494" i="1"/>
  <c r="B493" i="1"/>
  <c r="B492" i="1"/>
  <c r="C491" i="1"/>
  <c r="B491" i="1"/>
  <c r="B490" i="1"/>
  <c r="B489" i="1"/>
  <c r="C488" i="1"/>
  <c r="B488" i="1"/>
  <c r="B487" i="1"/>
  <c r="B486" i="1"/>
  <c r="C485" i="1"/>
  <c r="B485" i="1"/>
  <c r="B484" i="1"/>
  <c r="B483" i="1"/>
  <c r="B482" i="1"/>
  <c r="C481" i="1"/>
  <c r="B481" i="1"/>
  <c r="B480" i="1"/>
  <c r="C479" i="1"/>
  <c r="B479" i="1"/>
  <c r="C478" i="1"/>
  <c r="B478" i="1"/>
  <c r="B477" i="1"/>
  <c r="C476" i="1"/>
  <c r="B476" i="1"/>
  <c r="B475" i="1"/>
  <c r="B474" i="1"/>
  <c r="B473" i="1"/>
  <c r="B472" i="1"/>
  <c r="C471" i="1"/>
  <c r="B471" i="1"/>
  <c r="B470" i="1"/>
  <c r="B469" i="1"/>
  <c r="B468" i="1"/>
  <c r="B467" i="1"/>
  <c r="C466" i="1"/>
  <c r="B466" i="1"/>
  <c r="C465" i="1"/>
  <c r="B465" i="1"/>
  <c r="B464" i="1"/>
  <c r="C463" i="1"/>
  <c r="B463" i="1"/>
  <c r="C462" i="1"/>
  <c r="B462" i="1"/>
  <c r="B461" i="1"/>
  <c r="B460" i="1"/>
  <c r="B459" i="1"/>
  <c r="B458" i="1"/>
  <c r="B457" i="1"/>
  <c r="B456" i="1"/>
  <c r="C455" i="1"/>
  <c r="B455" i="1"/>
  <c r="B454" i="1"/>
  <c r="C453" i="1"/>
  <c r="B453" i="1"/>
  <c r="C452" i="1"/>
  <c r="B452" i="1"/>
  <c r="C451" i="1"/>
  <c r="B451" i="1"/>
  <c r="C450" i="1"/>
  <c r="B450" i="1"/>
  <c r="B449" i="1"/>
  <c r="B448" i="1"/>
  <c r="C447" i="1"/>
  <c r="B447" i="1"/>
  <c r="B446" i="1"/>
  <c r="B445" i="1"/>
  <c r="B444" i="1"/>
  <c r="B443" i="1"/>
  <c r="B442" i="1"/>
  <c r="C441" i="1"/>
  <c r="B441" i="1"/>
  <c r="B440" i="1"/>
  <c r="B439" i="1"/>
  <c r="C438" i="1"/>
  <c r="B438" i="1"/>
  <c r="B437" i="1"/>
  <c r="C436" i="1"/>
  <c r="B436" i="1"/>
  <c r="C435" i="1"/>
  <c r="B435" i="1"/>
  <c r="C434" i="1"/>
  <c r="B434" i="1"/>
  <c r="B433" i="1"/>
  <c r="C432" i="1"/>
  <c r="B432" i="1"/>
  <c r="B431" i="1"/>
  <c r="C430" i="1"/>
  <c r="B430" i="1"/>
  <c r="B429" i="1"/>
  <c r="B428" i="1"/>
  <c r="C427" i="1"/>
  <c r="B427" i="1"/>
  <c r="C426" i="1"/>
  <c r="B426" i="1"/>
  <c r="B425" i="1"/>
  <c r="C424" i="1"/>
  <c r="B424" i="1"/>
  <c r="B423" i="1"/>
  <c r="B422" i="1"/>
  <c r="B421" i="1"/>
  <c r="B420" i="1"/>
  <c r="C419" i="1"/>
  <c r="B419" i="1"/>
  <c r="C418" i="1"/>
  <c r="B418" i="1"/>
  <c r="C417" i="1"/>
  <c r="B417" i="1"/>
  <c r="B416" i="1"/>
  <c r="B415" i="1"/>
  <c r="C414" i="1"/>
  <c r="B414" i="1"/>
  <c r="B413" i="1"/>
  <c r="B412" i="1"/>
  <c r="C411" i="1"/>
  <c r="B411" i="1"/>
  <c r="B410" i="1"/>
  <c r="C409" i="1"/>
  <c r="B409" i="1"/>
  <c r="C408" i="1"/>
  <c r="B408" i="1"/>
  <c r="C407" i="1"/>
  <c r="B407" i="1"/>
  <c r="B406" i="1"/>
  <c r="C405" i="1"/>
  <c r="B405" i="1"/>
  <c r="C404" i="1"/>
  <c r="B404" i="1"/>
  <c r="B403" i="1"/>
  <c r="B402" i="1"/>
  <c r="B401" i="1"/>
  <c r="B400" i="1"/>
  <c r="C399" i="1"/>
  <c r="B399" i="1"/>
  <c r="C398" i="1"/>
  <c r="B398" i="1"/>
  <c r="C397" i="1"/>
  <c r="B397" i="1"/>
  <c r="B396" i="1"/>
  <c r="B395" i="1"/>
  <c r="C394" i="1"/>
  <c r="B394" i="1"/>
  <c r="C393" i="1"/>
  <c r="B393" i="1"/>
  <c r="C392" i="1"/>
  <c r="B392" i="1"/>
  <c r="B391" i="1"/>
  <c r="B390" i="1"/>
  <c r="C389" i="1"/>
  <c r="B389" i="1"/>
  <c r="B388" i="1"/>
  <c r="C387" i="1"/>
  <c r="B387" i="1"/>
  <c r="B386" i="1"/>
  <c r="B385" i="1"/>
  <c r="B384" i="1"/>
  <c r="B383" i="1"/>
  <c r="C382" i="1"/>
  <c r="B382" i="1"/>
  <c r="B381" i="1"/>
  <c r="B380" i="1"/>
  <c r="B379" i="1"/>
  <c r="C378" i="1"/>
  <c r="B378" i="1"/>
  <c r="B377" i="1"/>
  <c r="B376" i="1"/>
  <c r="B375" i="1"/>
  <c r="B374" i="1"/>
  <c r="B373" i="1"/>
  <c r="C372" i="1"/>
  <c r="B372" i="1"/>
  <c r="C371" i="1"/>
  <c r="B371" i="1"/>
  <c r="B370" i="1"/>
  <c r="B369" i="1"/>
  <c r="B368" i="1"/>
  <c r="C367" i="1"/>
  <c r="B367" i="1"/>
  <c r="B366" i="1"/>
  <c r="B365" i="1"/>
  <c r="B364" i="1"/>
  <c r="C363" i="1"/>
  <c r="B363" i="1"/>
  <c r="C362" i="1"/>
  <c r="B362" i="1"/>
  <c r="C361" i="1"/>
  <c r="B361" i="1"/>
  <c r="C360" i="1"/>
  <c r="B360" i="1"/>
  <c r="B359" i="1"/>
  <c r="B358" i="1"/>
  <c r="B357" i="1"/>
  <c r="B356" i="1"/>
  <c r="B355" i="1"/>
  <c r="C354" i="1"/>
  <c r="B354" i="1"/>
  <c r="B353" i="1"/>
  <c r="B352" i="1"/>
  <c r="B351" i="1"/>
  <c r="C350" i="1"/>
  <c r="B350" i="1"/>
  <c r="B349" i="1"/>
  <c r="B348" i="1"/>
  <c r="C347" i="1"/>
  <c r="B347" i="1"/>
  <c r="C346" i="1"/>
  <c r="B346" i="1"/>
  <c r="B345" i="1"/>
  <c r="C344" i="1"/>
  <c r="B344" i="1"/>
  <c r="C343" i="1"/>
  <c r="B343" i="1"/>
  <c r="C342" i="1"/>
  <c r="B342" i="1"/>
  <c r="C341" i="1"/>
  <c r="B341" i="1"/>
  <c r="B340" i="1"/>
  <c r="B339" i="1"/>
  <c r="C338" i="1"/>
  <c r="B338" i="1"/>
  <c r="C337" i="1"/>
  <c r="B337" i="1"/>
  <c r="B336" i="1"/>
  <c r="B335" i="1"/>
  <c r="C334" i="1"/>
  <c r="B334" i="1"/>
  <c r="C333" i="1"/>
  <c r="B333" i="1"/>
  <c r="B332" i="1"/>
  <c r="B331" i="1"/>
  <c r="C330" i="1"/>
  <c r="B330" i="1"/>
  <c r="B329" i="1"/>
  <c r="B328" i="1"/>
  <c r="B327" i="1"/>
  <c r="B326" i="1"/>
  <c r="B325" i="1"/>
  <c r="B324" i="1"/>
  <c r="C323" i="1"/>
  <c r="B323" i="1"/>
  <c r="B322" i="1"/>
  <c r="B321" i="1"/>
  <c r="B320" i="1"/>
  <c r="C319" i="1"/>
  <c r="B319" i="1"/>
  <c r="B318" i="1"/>
  <c r="B317" i="1"/>
  <c r="B316" i="1"/>
  <c r="C315" i="1"/>
  <c r="B315" i="1"/>
  <c r="B314" i="1"/>
  <c r="B313" i="1"/>
  <c r="C312" i="1"/>
  <c r="B312" i="1"/>
  <c r="B311" i="1"/>
  <c r="C310" i="1"/>
  <c r="B310" i="1"/>
  <c r="B309" i="1"/>
  <c r="C308" i="1"/>
  <c r="B308" i="1"/>
  <c r="C307" i="1"/>
  <c r="B307" i="1"/>
  <c r="B306" i="1"/>
  <c r="C305" i="1"/>
  <c r="B305" i="1"/>
  <c r="B304" i="1"/>
  <c r="B303" i="1"/>
  <c r="B302" i="1"/>
  <c r="B301" i="1"/>
  <c r="C300" i="1"/>
  <c r="B300" i="1"/>
  <c r="C299" i="1"/>
  <c r="B299" i="1"/>
  <c r="B298" i="1"/>
  <c r="C297" i="1"/>
  <c r="B297" i="1"/>
  <c r="B296" i="1"/>
  <c r="C295" i="1"/>
  <c r="B295" i="1"/>
  <c r="C294" i="1"/>
  <c r="B294" i="1"/>
  <c r="B293" i="1"/>
  <c r="B292" i="1"/>
  <c r="B291" i="1"/>
  <c r="B290" i="1"/>
  <c r="C289" i="1"/>
  <c r="B289" i="1"/>
  <c r="B288" i="1"/>
  <c r="B287" i="1"/>
  <c r="B286" i="1"/>
  <c r="B285" i="1"/>
  <c r="C284" i="1"/>
  <c r="B284" i="1"/>
  <c r="C283" i="1"/>
  <c r="B283" i="1"/>
  <c r="B282" i="1"/>
  <c r="B281" i="1"/>
  <c r="B280" i="1"/>
  <c r="C279" i="1"/>
  <c r="B279" i="1"/>
  <c r="B278" i="1"/>
  <c r="B277" i="1"/>
  <c r="B276" i="1"/>
  <c r="B275" i="1"/>
  <c r="C274" i="1"/>
  <c r="B274" i="1"/>
  <c r="C273" i="1"/>
  <c r="B273" i="1"/>
  <c r="B272" i="1"/>
  <c r="B271" i="1"/>
  <c r="B270" i="1"/>
  <c r="C269" i="1"/>
  <c r="B269" i="1"/>
  <c r="B268" i="1"/>
  <c r="B267" i="1"/>
  <c r="B266" i="1"/>
  <c r="B265" i="1"/>
  <c r="B264" i="1"/>
  <c r="B263" i="1"/>
  <c r="B262" i="1"/>
  <c r="B261" i="1"/>
  <c r="C260" i="1"/>
  <c r="B260" i="1"/>
  <c r="B259" i="1"/>
  <c r="B258" i="1"/>
  <c r="C257" i="1"/>
  <c r="B257" i="1"/>
  <c r="B256" i="1"/>
  <c r="B255" i="1"/>
  <c r="B254" i="1"/>
  <c r="B253" i="1"/>
  <c r="B252" i="1"/>
  <c r="B251" i="1"/>
  <c r="C250" i="1"/>
  <c r="B250" i="1"/>
  <c r="C249" i="1"/>
  <c r="B249" i="1"/>
  <c r="C248" i="1"/>
  <c r="B248" i="1"/>
  <c r="B247" i="1"/>
  <c r="B246" i="1"/>
  <c r="C245" i="1"/>
  <c r="B245" i="1"/>
  <c r="C244" i="1"/>
  <c r="B244" i="1"/>
  <c r="C243" i="1"/>
  <c r="B243" i="1"/>
  <c r="C242" i="1"/>
  <c r="B242" i="1"/>
  <c r="B241" i="1"/>
  <c r="B240" i="1"/>
  <c r="C239" i="1"/>
  <c r="B239" i="1"/>
  <c r="B238" i="1"/>
  <c r="C237" i="1"/>
  <c r="B237" i="1"/>
  <c r="B236" i="1"/>
  <c r="B235" i="1"/>
  <c r="C234" i="1"/>
  <c r="B234" i="1"/>
  <c r="B233" i="1"/>
  <c r="C232" i="1"/>
  <c r="B232" i="1"/>
  <c r="B231" i="1"/>
  <c r="B230" i="1"/>
  <c r="C229" i="1"/>
  <c r="B229" i="1"/>
  <c r="B228" i="1"/>
  <c r="C227" i="1"/>
  <c r="B227" i="1"/>
  <c r="B226" i="1"/>
  <c r="B225" i="1"/>
  <c r="B224" i="1"/>
  <c r="C223" i="1"/>
  <c r="B223" i="1"/>
  <c r="B222" i="1"/>
  <c r="C221" i="1"/>
  <c r="B221" i="1"/>
  <c r="B220" i="1"/>
  <c r="B219" i="1"/>
  <c r="B218" i="1"/>
  <c r="B217" i="1"/>
  <c r="B216" i="1"/>
  <c r="B215" i="1"/>
  <c r="B214" i="1"/>
  <c r="B213" i="1"/>
  <c r="C212" i="1"/>
  <c r="B212" i="1"/>
  <c r="B211" i="1"/>
  <c r="B210" i="1"/>
  <c r="B209" i="1"/>
  <c r="C208" i="1"/>
  <c r="B208" i="1"/>
  <c r="B207" i="1"/>
  <c r="B206" i="1"/>
  <c r="C205" i="1"/>
  <c r="B205" i="1"/>
  <c r="C204" i="1"/>
  <c r="B204" i="1"/>
  <c r="B203" i="1"/>
  <c r="C202" i="1"/>
  <c r="B202" i="1"/>
  <c r="B201" i="1"/>
  <c r="B200" i="1"/>
  <c r="B199" i="1"/>
  <c r="B198" i="1"/>
  <c r="C197" i="1"/>
  <c r="B197" i="1"/>
  <c r="C196" i="1"/>
  <c r="B196" i="1"/>
  <c r="B195" i="1"/>
  <c r="C194" i="1"/>
  <c r="B194" i="1"/>
  <c r="B193" i="1"/>
  <c r="B192" i="1"/>
  <c r="C191" i="1"/>
  <c r="B191" i="1"/>
  <c r="B190" i="1"/>
  <c r="B189" i="1"/>
  <c r="C188" i="1"/>
  <c r="B188" i="1"/>
  <c r="B187" i="1"/>
  <c r="B186" i="1"/>
  <c r="C185" i="1"/>
  <c r="B185" i="1"/>
  <c r="C184" i="1"/>
  <c r="B184" i="1"/>
  <c r="C183" i="1"/>
  <c r="B183" i="1"/>
  <c r="B182" i="1"/>
  <c r="B181" i="1"/>
  <c r="B180" i="1"/>
  <c r="B179" i="1"/>
  <c r="C178" i="1"/>
  <c r="B178" i="1"/>
  <c r="C177" i="1"/>
  <c r="B177" i="1"/>
  <c r="B176" i="1"/>
  <c r="C175" i="1"/>
  <c r="B175" i="1"/>
  <c r="C174" i="1"/>
  <c r="B174" i="1"/>
  <c r="B173" i="1"/>
  <c r="C172" i="1"/>
  <c r="B172" i="1"/>
  <c r="C171" i="1"/>
  <c r="B171" i="1"/>
  <c r="C170" i="1"/>
  <c r="B170" i="1"/>
  <c r="B169" i="1"/>
  <c r="C168" i="1"/>
  <c r="B168" i="1"/>
  <c r="B167" i="1"/>
  <c r="C166" i="1"/>
  <c r="B166" i="1"/>
  <c r="C165" i="1"/>
  <c r="B165" i="1"/>
  <c r="B164" i="1"/>
  <c r="B163" i="1"/>
  <c r="B162" i="1"/>
  <c r="C161" i="1"/>
  <c r="B161" i="1"/>
  <c r="B160" i="1"/>
  <c r="B159" i="1"/>
  <c r="C158" i="1"/>
  <c r="B158" i="1"/>
  <c r="B157" i="1"/>
  <c r="C156" i="1"/>
  <c r="B156" i="1"/>
  <c r="C155" i="1"/>
  <c r="B155" i="1"/>
  <c r="C154" i="1"/>
  <c r="B154" i="1"/>
  <c r="B153" i="1"/>
  <c r="B152" i="1"/>
  <c r="C151" i="1"/>
  <c r="B151" i="1"/>
  <c r="B150" i="1"/>
  <c r="B149" i="1"/>
  <c r="B148" i="1"/>
  <c r="C147" i="1"/>
  <c r="B147" i="1"/>
  <c r="C146" i="1"/>
  <c r="B146" i="1"/>
  <c r="B145" i="1"/>
  <c r="C144" i="1"/>
  <c r="B144" i="1"/>
  <c r="B143" i="1"/>
  <c r="B142" i="1"/>
  <c r="C141" i="1"/>
  <c r="B141" i="1"/>
  <c r="C140" i="1"/>
  <c r="B140" i="1"/>
  <c r="C139" i="1"/>
  <c r="B139" i="1"/>
  <c r="C138" i="1"/>
  <c r="B138" i="1"/>
  <c r="B137" i="1"/>
  <c r="C136" i="1"/>
  <c r="B136" i="1"/>
  <c r="B135" i="1"/>
  <c r="B134" i="1"/>
  <c r="B133" i="1"/>
  <c r="B132" i="1"/>
  <c r="C131" i="1"/>
  <c r="B131" i="1"/>
  <c r="C130" i="1"/>
  <c r="B130" i="1"/>
  <c r="C129" i="1"/>
  <c r="B129" i="1"/>
  <c r="C128" i="1"/>
  <c r="B128" i="1"/>
  <c r="B127" i="1"/>
  <c r="B126" i="1"/>
  <c r="B125" i="1"/>
  <c r="B124" i="1"/>
  <c r="B123" i="1"/>
  <c r="B122" i="1"/>
  <c r="B121" i="1"/>
  <c r="C120" i="1"/>
  <c r="B120" i="1"/>
  <c r="C119" i="1"/>
  <c r="B119" i="1"/>
  <c r="C118" i="1"/>
  <c r="B118" i="1"/>
  <c r="B117" i="1"/>
  <c r="B116" i="1"/>
  <c r="B115" i="1"/>
  <c r="C114" i="1"/>
  <c r="B114" i="1"/>
  <c r="B113" i="1"/>
  <c r="C112" i="1"/>
  <c r="B112" i="1"/>
  <c r="C111" i="1"/>
  <c r="B111" i="1"/>
  <c r="B110" i="1"/>
  <c r="C109" i="1"/>
  <c r="B109" i="1"/>
  <c r="B108" i="1"/>
  <c r="B107" i="1"/>
  <c r="B106" i="1"/>
  <c r="B105" i="1"/>
  <c r="B104" i="1"/>
  <c r="C103" i="1"/>
  <c r="B103" i="1"/>
  <c r="C102" i="1"/>
  <c r="B102" i="1"/>
  <c r="B101" i="1"/>
  <c r="B100" i="1"/>
  <c r="C99" i="1"/>
  <c r="B99" i="1"/>
  <c r="C98" i="1"/>
  <c r="B98" i="1"/>
  <c r="B97" i="1"/>
  <c r="C96" i="1"/>
  <c r="B96" i="1"/>
  <c r="B95" i="1"/>
  <c r="B94" i="1"/>
  <c r="C93" i="1"/>
  <c r="B93" i="1"/>
  <c r="C92" i="1"/>
  <c r="B92" i="1"/>
  <c r="B91" i="1"/>
  <c r="C90" i="1"/>
  <c r="B90" i="1"/>
  <c r="B89" i="1"/>
  <c r="B88" i="1"/>
  <c r="B87" i="1"/>
  <c r="B86" i="1"/>
  <c r="B85" i="1"/>
  <c r="B84" i="1"/>
  <c r="B83" i="1"/>
  <c r="B82" i="1"/>
  <c r="B81" i="1"/>
  <c r="B80" i="1"/>
  <c r="B79" i="1"/>
  <c r="B78" i="1"/>
  <c r="C77" i="1"/>
  <c r="B77" i="1"/>
  <c r="B76" i="1"/>
  <c r="B75" i="1"/>
  <c r="C74" i="1"/>
  <c r="B74" i="1"/>
  <c r="C73" i="1"/>
  <c r="B73" i="1"/>
  <c r="C72" i="1"/>
  <c r="B72" i="1"/>
  <c r="B71" i="1"/>
  <c r="B70" i="1"/>
  <c r="C69" i="1"/>
  <c r="B69" i="1"/>
  <c r="B68" i="1"/>
  <c r="B67" i="1"/>
  <c r="C66" i="1"/>
  <c r="B66" i="1"/>
  <c r="C65" i="1"/>
  <c r="B65" i="1"/>
  <c r="C64" i="1"/>
  <c r="B64" i="1"/>
  <c r="B63" i="1"/>
  <c r="B62" i="1"/>
  <c r="C61" i="1"/>
  <c r="B61" i="1"/>
  <c r="C60" i="1"/>
  <c r="B60" i="1"/>
  <c r="B59" i="1"/>
  <c r="C58" i="1"/>
  <c r="B58" i="1"/>
  <c r="B57" i="1"/>
  <c r="B56" i="1"/>
  <c r="B55" i="1"/>
  <c r="C54" i="1"/>
  <c r="B54" i="1"/>
  <c r="C53" i="1"/>
  <c r="B53" i="1"/>
  <c r="B52" i="1"/>
  <c r="C51" i="1"/>
  <c r="B51" i="1"/>
  <c r="B50" i="1"/>
  <c r="B49" i="1"/>
  <c r="C48" i="1"/>
  <c r="B48" i="1"/>
  <c r="B47" i="1"/>
  <c r="B46" i="1"/>
  <c r="B45" i="1"/>
  <c r="C44" i="1"/>
  <c r="B44" i="1"/>
  <c r="B43" i="1"/>
  <c r="B42" i="1"/>
  <c r="B41" i="1"/>
  <c r="B40" i="1"/>
  <c r="B39" i="1"/>
  <c r="B38" i="1"/>
  <c r="C37" i="1"/>
  <c r="B37" i="1"/>
  <c r="B36" i="1"/>
  <c r="B35" i="1"/>
  <c r="C34" i="1"/>
  <c r="B34" i="1"/>
  <c r="B33" i="1"/>
  <c r="C32" i="1"/>
  <c r="B32" i="1"/>
  <c r="B31" i="1"/>
  <c r="B30" i="1"/>
  <c r="C29" i="1"/>
  <c r="B29" i="1"/>
  <c r="C28" i="1"/>
  <c r="B28" i="1"/>
  <c r="B27" i="1"/>
  <c r="C26" i="1"/>
  <c r="B26" i="1"/>
  <c r="C25" i="1"/>
  <c r="B25" i="1"/>
  <c r="B24" i="1"/>
  <c r="B23" i="1"/>
  <c r="C22" i="1"/>
  <c r="B22" i="1"/>
  <c r="B21" i="1"/>
  <c r="C20" i="1"/>
  <c r="B20" i="1"/>
  <c r="B19" i="1"/>
  <c r="B18" i="1"/>
  <c r="B17" i="1"/>
  <c r="B16" i="1"/>
  <c r="C15" i="1"/>
  <c r="B15" i="1"/>
  <c r="B14" i="1"/>
  <c r="C13" i="1"/>
  <c r="B13" i="1"/>
  <c r="C12" i="1"/>
  <c r="B12" i="1"/>
  <c r="B11" i="1"/>
  <c r="B10" i="1"/>
  <c r="C9" i="1"/>
  <c r="B9" i="1"/>
  <c r="C8" i="1"/>
  <c r="B8" i="1"/>
</calcChain>
</file>

<file path=xl/sharedStrings.xml><?xml version="1.0" encoding="utf-8"?>
<sst xmlns="http://schemas.openxmlformats.org/spreadsheetml/2006/main" count="2058" uniqueCount="34">
  <si>
    <t>ΠΛΗΡΩΣΗ ΘΕΣΕΩΝ ΜΕ ΣΕΙΡΑ ΠΡΟΤΕΡΑΙΟΤΗΤΑΣ (ΑΡΘΡΟ 11 Ν.5049/2023 &amp; ΑΡΘΡΟ 29 Ν.4765/2021) ΠΡΟΚΗΡΥΞΗ : 1ΔΑ_2023</t>
  </si>
  <si>
    <t>ΚΑΤΗΓΟΡΙΑ ΕΚΠΑΙΔΕΥΣΗΣ : ΔΕΥΤΕΡΟΒΑΘΜΙΑΣ ΕΚΠΑΙΔΕΥΣΗΣ</t>
  </si>
  <si>
    <t>Α/Α</t>
  </si>
  <si>
    <t>ΑΙΤΙΟΛΟΓΙΑ ΑΠΟΡΡΙΨΗΣ</t>
  </si>
  <si>
    <t>ΜΗ ΑΠΟΣΤΟΛΗ ΔΙΚΑΙΟΛΟΓΗΤΙΚΩΝ</t>
  </si>
  <si>
    <t>ΜΗ ΥΠΟΒΟΛΗ ΑΠΟΔΕΚΤΟΥ, ΣΥΜΦΩΝΑ ΜΕ ΤΗΝ ΠΡΟΚΗΡΥΞΗ, ΒΑΣΙΚΟΥ ΤΙΤΛΟΥ ΣΠΟΥΔΩΝ (ΕΛΛΕΙΨΗ ΤΙΤΛΟΥ)</t>
  </si>
  <si>
    <t>ΜΗ ΘΕΩΡΗΣΗ ΓΝΗΣΙΟΥ ΥΠΟΓΡΑΦΗΣ</t>
  </si>
  <si>
    <t>ΝΙΚ</t>
  </si>
  <si>
    <t>ΜΗ ΑΠΟΣΤΟΛΗ ΕΚΤΥΠΩΜΕΝΗΣ ΜΟΡΦΗΣ ΗΛΕΚΤΡΟΝΙΚΗΣ ΑΙΤΗΣΗΣ ΣΤΟ ΣΥΝΟΛΟ ΤΗΣ, ΜΗ ΘΕΩΡΗΣΗ ΓΝΗΣΙΟΥ ΥΠΟΓΡΑΦΗΣ</t>
  </si>
  <si>
    <t>003, 004</t>
  </si>
  <si>
    <t>ΜΗ ΑΠΟΣΤΟΛΗ ΕΚΤΥΠΩΜΕΝΗΣ ΜΟΡΦΗΣ ΗΛΕΚΤΡΟΝΙΚΗΣ ΑΙΤΗΣΗΣ ΣΤΟ ΣΥΝΟΛΟ ΤΗΣ</t>
  </si>
  <si>
    <t>ΜΗ ΥΠΟΒΟΛΗ ΑΙΤΗΣΗΣ ΥΠΟΒΟΛΗΣ ΔΙΚΑΙΟΛΟΓΗΤΙΚΩΝ ΤΟΥ ΠΑΡΑΡΤΗΜΑΤΟΣ  Γ΄ ΤΗΣ ΠΡΟΚΗΡΥΞΗΣ</t>
  </si>
  <si>
    <t>ΟΡΙΟ ΗΛΙΚΙΑΣ ΥΠΟΨΗΦΙΟΥ</t>
  </si>
  <si>
    <t>ΜΗ ΥΠΟΒΟΛΗ ΔΙΚΑΙΟΛΟΓΗΤΙΚΩΝ</t>
  </si>
  <si>
    <t>001, 003</t>
  </si>
  <si>
    <t>ΕΛΛΕΙΨΗ ΤΙΤΛΟΥ, 003</t>
  </si>
  <si>
    <t>ΕΛΛΕΙΨΗ ΤΙΤΛΟΥ, 001, 003</t>
  </si>
  <si>
    <t>001, 003, 004</t>
  </si>
  <si>
    <t>ΕΛΛΕΙΨΗ ΤΙΤΛΟΥ</t>
  </si>
  <si>
    <t>ΜΗ ΥΠΟΒΟΛΗ ΗΛΕΚΤΡΟΝΙΚΗΣ ΑΙΤΗΣΗΣ</t>
  </si>
  <si>
    <t>ΟΡΙΟ ΗΛΙΚΙΑΣ ΥΠΟΨΗΦΙΟΥ, 003</t>
  </si>
  <si>
    <t>ΜΗ ΑΠΟΣΤΟΛΗ ΕΚΤΥΠΩΜΕΝΗΣ ΜΟΡΦΗΣ ΗΛΕΚΤΡΟΝΙΚΗΣ ΑΙΤΗΣΗΣ ΣΤΟ ΣΥΝΟΛΟ ΤΗΣ ΚΑΙ ΔΙΚΑΙΟΛΟΓΗΤΙΚΩΝ</t>
  </si>
  <si>
    <t>ΕΛΛΕΙΨΗ ΤΙΤΛΟΥ, 001</t>
  </si>
  <si>
    <t>ΕΚΠΡΟΘΕΣΜΗ ΑΠΟΣΤΟΛΗ ΕΚΤΥΠΩΜΕΝΗΣ ΜΟΡΦΗΣ ΗΛΕΚΤΡΟΝΙΚΗΣ ΑΙΤΗΣΗΣ  ΣΤΟ ΣΥΝΟΛΟ ΤΗΣ, ΜΗ ΘΕΩΡΗΣΗ ΓΝΗΣΙΟΥ ΥΠΟΓΡΑΦΗΣ</t>
  </si>
  <si>
    <t>ΕΚΠΡΟΘΕΣΜΗ ΑΠΟΣΤΟΛΗ ΕΚΤΥΠΩΜΕΝΗΣ ΜΟΡΦΗΣ ΗΛΕΚΤΡΟΝΙΚΗΣ ΑΙΤΗΣΗΣ  ΣΤΟ ΣΥΝΟΛΟ ΤΗΣ</t>
  </si>
  <si>
    <t>ΜΗ ΘΕΩΡΗΣΗ ΓΝΗΣΙΟΥ ΥΠΟΓΡΑΦΗΣ, ΜΗ ΥΠΟΒΟΛΗ ΑΠΟΔΕΚΤΟΥ, ΣΥΜΦΩΝΑ ΜΕ ΤΗΝ ΠΡΟΚΗΡΥΞΗ, ΒΑΣΙΚΟΥ ΤΙΤΛΟΥ ΣΠΟΥΔΩΝ (ΕΛΛΕΙΨΗ ΤΙΤΛΟΥ)</t>
  </si>
  <si>
    <t>ΟΡΙΟ ΗΛΙΚΙΑΣ ΥΠΟΨΗΦΙΟΥ, 001</t>
  </si>
  <si>
    <t>ΜΗ ΑΠΟΣΤΟΛΗ ΔΙΚΑΙΟΛΟΓΗΤΙΚΩΝ, ΜΗ ΑΠΟΣΤΟΛΗ ΕΚΤΥΠΩΜΕΝΗΣ ΜΟΡΦΗΣ ΗΛΕΚΤΡΟΝΙΚΗΣ ΑΙΤΗΣΗΣ ΣΤΟ ΣΥΝΟΛΟ ΤΗΣ</t>
  </si>
  <si>
    <t>****************************************************************************************************************************</t>
  </si>
  <si>
    <t>*** Η ΜΗ ΣΥΜΠΛΗΡΩΣΗ ΤΩΝ ΑΠΑΡΑΙΤΗΤΩΝ ΣΤΟΙΧΕΙΩΝ ΣΤΗΝ ΑΙΤΗΣΗ ΙΣΟΔΥΝΑΜΕΙ ΜΕ ΤΗΝ ΕΛΛΕΙΨΗ ΤΩΝ ΣΤΟΙΧΕΙΩΝ ΑΥΤΩΝ ΑΠΟ ΤΟΝ ΥΠΟΨΗΦΙΟ ***</t>
  </si>
  <si>
    <t>ΑΡΙΘΜΟΣ ΜΗΤΡΩΟΥ ΥΠΟΨΗΦΙΟΥ</t>
  </si>
  <si>
    <t>ΚΛΑΔΟΣ/ΕΙΔΙΚΟΤΗΤΑ : ΔΕ ΔΙΚΑΣΤΙΚΗΣ ΑΣΤΥΝΟΜΙΑΣ</t>
  </si>
  <si>
    <t xml:space="preserve">ΠΙΝΑΚΑΣ ΑΠΟΡΡΙΠΤΕΩΝ   
</t>
  </si>
  <si>
    <r>
      <t>E</t>
    </r>
    <r>
      <rPr>
        <b/>
        <sz val="11"/>
        <color theme="1"/>
        <rFont val="Calibri"/>
        <family val="2"/>
        <scheme val="minor"/>
      </rPr>
      <t>ΛΛΗΝΙΚΗ ΔΗΜΟΚΡΑΤΙΑ                                                                                          Αθήνα, 3-2-2024        
ΥΠΟΥΡΓΕΙΟ ΔΙΚΑΙΟΣΥΝΗΣ                                                                                                                                                                                                                                                                  
ΘΕΜΑ: ΑΝΑΡΤΗΣΗ ΠΙΝΑΚΑ ΑΠΟΡΡΙΠΤΕΩΝ ΤΗΣ ΠΡΟΚΗΡΥΞΗΣ 1ΔΑ/2023 ΤΟΥ ΥΠΟΥΡΓΕΙΟΥ ΔΙΚΑΙΟΣΥΝΗΣ ΓΙΑ ΤΗΝ ΠΛΗΡΩΣΗ 400 ΟΡΓΑΝΙΚΩΝ ΘΕΣΕΩΝ ΤΟΥ ΚΛΑΔΟΥ ΔΕ ΔΙΚΑΣΤΙΚΗΣ ΑΣΤΥΝΟΜΙΑΣ ΤΟΥ ΑΣΤΥΝΟΜΙΚΟΥ ΤΟΜΕΑ ΤΗΣ ΥΠΗΡΕΣΙΑΣ ΔΙΚΑΣΤΙΚΗΣ ΑΣΤΥΝΟΜΙΑΣ  
Σύμφωνα με το άρθρο Δ.2 παρ.2 της αριθ. 1ΔΑ/2023 προκήρυξης του Υπουργείου Δικαιοσύνης για την πλήρωση τετρακοσίων (400) θέσεων του κλάδου ΔΕ Δικαστικής Αστυνομίας του αστυνομικού τομέα της Υπηρεσίας Δικαστικής Αστυνομίας και σε συνέχεια των 50/2024 (ορθή επανάληψη), 55/2024 (ορθή επανάληψη) και 56/2024 (ορθή επανάληψη) αποφάσεων του Β΄ Τμήματος του Α.Σ.Ε.Π. αναρτάται πίνακας απορριπτέων της ΔΕ κατηγορίας, ο οποίος καταρτίστηκε από την Κεντρική Επιτροπή Διαγωνισμού σύμφωνα με το προμνημονευθέν άρθρο της προκήρυξης.
                                                                                                                                              Η Υπηρεσιακή Γραμματέας 
                                                                                                                                                        Βασιλική Γιαβή</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</si>
</sst>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charset val="161"/>
      <scheme val="minor"/>
    </font>
    <font>
      <b/>
      <sz val="11"/>
      <color theme="1"/>
      <name val="Calibri"/>
      <family val="2"/>
      <scheme val="minor"/>
    </font>
    <font>
      <b/>
      <sz val="14"/>
      <color theme="1"/>
      <name val="Calibri"/>
      <family val="2"/>
      <charset val="161"/>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0" fillId="0" borderId="1" xfId="0" applyBorder="1" applyAlignment="1">
      <alignment vertical="center" wrapText="1"/>
    </xf>
    <xf numFmtId="0" fontId="1" fillId="0" borderId="0" xfId="0" applyFont="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 fillId="0" borderId="1" xfId="0" applyFont="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71"/>
  <sheetViews>
    <sheetView tabSelected="1" topLeftCell="A145" workbookViewId="0">
      <selection sqref="A1:C1"/>
    </sheetView>
  </sheetViews>
  <sheetFormatPr defaultRowHeight="14.5" x14ac:dyDescent="0.35"/>
  <cols>
    <col min="1" max="1" width="6.26953125" style="6" customWidth="1"/>
    <col min="2" max="2" width="24.81640625" customWidth="1"/>
    <col min="3" max="3" width="62.1796875" customWidth="1"/>
  </cols>
  <sheetData>
    <row r="1" spans="1:3" ht="258" customHeight="1" thickBot="1" x14ac:dyDescent="0.4">
      <c r="A1" s="10" t="s">
        <v>33</v>
      </c>
      <c r="B1" s="11"/>
      <c r="C1" s="12"/>
    </row>
    <row r="2" spans="1:3" s="8" customFormat="1" ht="18.5" x14ac:dyDescent="0.35">
      <c r="A2" s="13" t="s">
        <v>32</v>
      </c>
      <c r="B2" s="14"/>
      <c r="C2" s="14"/>
    </row>
    <row r="3" spans="1:3" s="8" customFormat="1" ht="31.5" customHeight="1" x14ac:dyDescent="0.35">
      <c r="A3" s="15" t="s">
        <v>0</v>
      </c>
      <c r="B3" s="15"/>
      <c r="C3" s="15"/>
    </row>
    <row r="4" spans="1:3" s="8" customFormat="1" x14ac:dyDescent="0.35">
      <c r="A4" s="9" t="s">
        <v>1</v>
      </c>
      <c r="B4" s="9"/>
      <c r="C4" s="9"/>
    </row>
    <row r="5" spans="1:3" s="8" customFormat="1" x14ac:dyDescent="0.35">
      <c r="A5" s="9" t="s">
        <v>31</v>
      </c>
      <c r="B5" s="9"/>
      <c r="C5" s="9"/>
    </row>
    <row r="6" spans="1:3" s="1" customFormat="1" x14ac:dyDescent="0.35">
      <c r="A6" s="3"/>
    </row>
    <row r="7" spans="1:3" s="1" customFormat="1" ht="29" x14ac:dyDescent="0.35">
      <c r="A7" s="4" t="s">
        <v>2</v>
      </c>
      <c r="B7" s="4" t="s">
        <v>30</v>
      </c>
      <c r="C7" s="4" t="s">
        <v>3</v>
      </c>
    </row>
    <row r="8" spans="1:3" x14ac:dyDescent="0.35">
      <c r="A8" s="5">
        <v>1</v>
      </c>
      <c r="B8" s="2" t="str">
        <f>"00553778"</f>
        <v>00553778</v>
      </c>
      <c r="C8" s="2" t="str">
        <f>"003"</f>
        <v>003</v>
      </c>
    </row>
    <row r="9" spans="1:3" x14ac:dyDescent="0.35">
      <c r="A9" s="5">
        <v>2</v>
      </c>
      <c r="B9" s="2" t="str">
        <f>"201412003469"</f>
        <v>201412003469</v>
      </c>
      <c r="C9" s="2" t="str">
        <f>"003"</f>
        <v>003</v>
      </c>
    </row>
    <row r="10" spans="1:3" x14ac:dyDescent="0.35">
      <c r="A10" s="5">
        <v>3</v>
      </c>
      <c r="B10" s="2" t="str">
        <f>"00984477"</f>
        <v>00984477</v>
      </c>
      <c r="C10" s="2" t="s">
        <v>4</v>
      </c>
    </row>
    <row r="11" spans="1:3" ht="29" x14ac:dyDescent="0.35">
      <c r="A11" s="5">
        <v>4</v>
      </c>
      <c r="B11" s="2" t="str">
        <f>"00804477"</f>
        <v>00804477</v>
      </c>
      <c r="C11" s="2" t="s">
        <v>5</v>
      </c>
    </row>
    <row r="12" spans="1:3" x14ac:dyDescent="0.35">
      <c r="A12" s="5">
        <v>5</v>
      </c>
      <c r="B12" s="2" t="str">
        <f>"00451357"</f>
        <v>00451357</v>
      </c>
      <c r="C12" s="2" t="str">
        <f>"003"</f>
        <v>003</v>
      </c>
    </row>
    <row r="13" spans="1:3" x14ac:dyDescent="0.35">
      <c r="A13" s="5">
        <v>6</v>
      </c>
      <c r="B13" s="2" t="str">
        <f>"00984546"</f>
        <v>00984546</v>
      </c>
      <c r="C13" s="2" t="str">
        <f>"001"</f>
        <v>001</v>
      </c>
    </row>
    <row r="14" spans="1:3" x14ac:dyDescent="0.35">
      <c r="A14" s="5">
        <v>7</v>
      </c>
      <c r="B14" s="2" t="str">
        <f>"00807253"</f>
        <v>00807253</v>
      </c>
      <c r="C14" s="2" t="s">
        <v>6</v>
      </c>
    </row>
    <row r="15" spans="1:3" x14ac:dyDescent="0.35">
      <c r="A15" s="5">
        <v>8</v>
      </c>
      <c r="B15" s="2" t="str">
        <f>"00984583"</f>
        <v>00984583</v>
      </c>
      <c r="C15" s="2" t="str">
        <f>"003"</f>
        <v>003</v>
      </c>
    </row>
    <row r="16" spans="1:3" ht="29" x14ac:dyDescent="0.35">
      <c r="A16" s="5">
        <v>9</v>
      </c>
      <c r="B16" s="2" t="str">
        <f>"00982521"</f>
        <v>00982521</v>
      </c>
      <c r="C16" s="2" t="s">
        <v>5</v>
      </c>
    </row>
    <row r="17" spans="1:3" x14ac:dyDescent="0.35">
      <c r="A17" s="5">
        <v>10</v>
      </c>
      <c r="B17" s="2" t="str">
        <f>"00657683"</f>
        <v>00657683</v>
      </c>
      <c r="C17" s="2" t="s">
        <v>6</v>
      </c>
    </row>
    <row r="18" spans="1:3" x14ac:dyDescent="0.35">
      <c r="A18" s="5">
        <v>11</v>
      </c>
      <c r="B18" s="2" t="str">
        <f>"00783637"</f>
        <v>00783637</v>
      </c>
      <c r="C18" s="2" t="s">
        <v>4</v>
      </c>
    </row>
    <row r="19" spans="1:3" x14ac:dyDescent="0.35">
      <c r="A19" s="5">
        <v>12</v>
      </c>
      <c r="B19" s="2" t="str">
        <f>"00981768"</f>
        <v>00981768</v>
      </c>
      <c r="C19" s="2" t="s">
        <v>4</v>
      </c>
    </row>
    <row r="20" spans="1:3" x14ac:dyDescent="0.35">
      <c r="A20" s="5">
        <v>13</v>
      </c>
      <c r="B20" s="2" t="str">
        <f>"201510000836"</f>
        <v>201510000836</v>
      </c>
      <c r="C20" s="2" t="str">
        <f>"003"</f>
        <v>003</v>
      </c>
    </row>
    <row r="21" spans="1:3" ht="29" x14ac:dyDescent="0.35">
      <c r="A21" s="5">
        <v>14</v>
      </c>
      <c r="B21" s="2" t="str">
        <f>"00979425"</f>
        <v>00979425</v>
      </c>
      <c r="C21" s="2" t="s">
        <v>8</v>
      </c>
    </row>
    <row r="22" spans="1:3" x14ac:dyDescent="0.35">
      <c r="A22" s="5">
        <v>15</v>
      </c>
      <c r="B22" s="2" t="str">
        <f>"00975507"</f>
        <v>00975507</v>
      </c>
      <c r="C22" s="2" t="str">
        <f>"003"</f>
        <v>003</v>
      </c>
    </row>
    <row r="23" spans="1:3" ht="29" x14ac:dyDescent="0.35">
      <c r="A23" s="5">
        <v>16</v>
      </c>
      <c r="B23" s="2" t="str">
        <f>"00977868"</f>
        <v>00977868</v>
      </c>
      <c r="C23" s="2" t="s">
        <v>5</v>
      </c>
    </row>
    <row r="24" spans="1:3" x14ac:dyDescent="0.35">
      <c r="A24" s="5">
        <v>17</v>
      </c>
      <c r="B24" s="2" t="str">
        <f>"00982124"</f>
        <v>00982124</v>
      </c>
      <c r="C24" s="2" t="s">
        <v>4</v>
      </c>
    </row>
    <row r="25" spans="1:3" x14ac:dyDescent="0.35">
      <c r="A25" s="5">
        <v>18</v>
      </c>
      <c r="B25" s="2" t="str">
        <f>"00734796"</f>
        <v>00734796</v>
      </c>
      <c r="C25" s="2" t="str">
        <f>"003"</f>
        <v>003</v>
      </c>
    </row>
    <row r="26" spans="1:3" x14ac:dyDescent="0.35">
      <c r="A26" s="5">
        <v>19</v>
      </c>
      <c r="B26" s="2" t="str">
        <f>"00433701"</f>
        <v>00433701</v>
      </c>
      <c r="C26" s="2" t="str">
        <f>"003"</f>
        <v>003</v>
      </c>
    </row>
    <row r="27" spans="1:3" x14ac:dyDescent="0.35">
      <c r="A27" s="5">
        <v>20</v>
      </c>
      <c r="B27" s="2" t="str">
        <f>"00442541"</f>
        <v>00442541</v>
      </c>
      <c r="C27" s="2" t="s">
        <v>4</v>
      </c>
    </row>
    <row r="28" spans="1:3" x14ac:dyDescent="0.35">
      <c r="A28" s="5">
        <v>21</v>
      </c>
      <c r="B28" s="2" t="str">
        <f>"00978855"</f>
        <v>00978855</v>
      </c>
      <c r="C28" s="2" t="str">
        <f>"003"</f>
        <v>003</v>
      </c>
    </row>
    <row r="29" spans="1:3" x14ac:dyDescent="0.35">
      <c r="A29" s="5">
        <v>22</v>
      </c>
      <c r="B29" s="2" t="str">
        <f>"00789523"</f>
        <v>00789523</v>
      </c>
      <c r="C29" s="2" t="str">
        <f>"003"</f>
        <v>003</v>
      </c>
    </row>
    <row r="30" spans="1:3" x14ac:dyDescent="0.35">
      <c r="A30" s="5">
        <v>23</v>
      </c>
      <c r="B30" s="2" t="str">
        <f>"00686136"</f>
        <v>00686136</v>
      </c>
      <c r="C30" s="2" t="s">
        <v>4</v>
      </c>
    </row>
    <row r="31" spans="1:3" x14ac:dyDescent="0.35">
      <c r="A31" s="5">
        <v>24</v>
      </c>
      <c r="B31" s="2" t="str">
        <f>"00981951"</f>
        <v>00981951</v>
      </c>
      <c r="C31" s="2" t="s">
        <v>4</v>
      </c>
    </row>
    <row r="32" spans="1:3" x14ac:dyDescent="0.35">
      <c r="A32" s="5">
        <v>25</v>
      </c>
      <c r="B32" s="2" t="str">
        <f>"00982186"</f>
        <v>00982186</v>
      </c>
      <c r="C32" s="2" t="str">
        <f>"003"</f>
        <v>003</v>
      </c>
    </row>
    <row r="33" spans="1:3" x14ac:dyDescent="0.35">
      <c r="A33" s="5">
        <v>26</v>
      </c>
      <c r="B33" s="2" t="str">
        <f>"00982368"</f>
        <v>00982368</v>
      </c>
      <c r="C33" s="2" t="s">
        <v>4</v>
      </c>
    </row>
    <row r="34" spans="1:3" x14ac:dyDescent="0.35">
      <c r="A34" s="5">
        <v>27</v>
      </c>
      <c r="B34" s="2" t="str">
        <f>"00817987"</f>
        <v>00817987</v>
      </c>
      <c r="C34" s="2" t="str">
        <f>"003"</f>
        <v>003</v>
      </c>
    </row>
    <row r="35" spans="1:3" x14ac:dyDescent="0.35">
      <c r="A35" s="5">
        <v>28</v>
      </c>
      <c r="B35" s="2" t="str">
        <f>"00982440"</f>
        <v>00982440</v>
      </c>
      <c r="C35" s="2" t="s">
        <v>4</v>
      </c>
    </row>
    <row r="36" spans="1:3" x14ac:dyDescent="0.35">
      <c r="A36" s="5">
        <v>29</v>
      </c>
      <c r="B36" s="2" t="str">
        <f>"00982491"</f>
        <v>00982491</v>
      </c>
      <c r="C36" s="2" t="s">
        <v>4</v>
      </c>
    </row>
    <row r="37" spans="1:3" x14ac:dyDescent="0.35">
      <c r="A37" s="5">
        <v>30</v>
      </c>
      <c r="B37" s="2" t="str">
        <f>"201511021022"</f>
        <v>201511021022</v>
      </c>
      <c r="C37" s="2" t="str">
        <f>"003"</f>
        <v>003</v>
      </c>
    </row>
    <row r="38" spans="1:3" ht="29" x14ac:dyDescent="0.35">
      <c r="A38" s="5">
        <v>31</v>
      </c>
      <c r="B38" s="2" t="str">
        <f>"00389380"</f>
        <v>00389380</v>
      </c>
      <c r="C38" s="2" t="s">
        <v>5</v>
      </c>
    </row>
    <row r="39" spans="1:3" x14ac:dyDescent="0.35">
      <c r="A39" s="5">
        <v>32</v>
      </c>
      <c r="B39" s="2" t="str">
        <f>"00897370"</f>
        <v>00897370</v>
      </c>
      <c r="C39" s="2" t="s">
        <v>4</v>
      </c>
    </row>
    <row r="40" spans="1:3" ht="29" x14ac:dyDescent="0.35">
      <c r="A40" s="5">
        <v>33</v>
      </c>
      <c r="B40" s="2" t="str">
        <f>"00227137"</f>
        <v>00227137</v>
      </c>
      <c r="C40" s="2" t="s">
        <v>5</v>
      </c>
    </row>
    <row r="41" spans="1:3" x14ac:dyDescent="0.35">
      <c r="A41" s="5">
        <v>34</v>
      </c>
      <c r="B41" s="2" t="str">
        <f>"00899226"</f>
        <v>00899226</v>
      </c>
      <c r="C41" s="2" t="s">
        <v>4</v>
      </c>
    </row>
    <row r="42" spans="1:3" x14ac:dyDescent="0.35">
      <c r="A42" s="5">
        <v>35</v>
      </c>
      <c r="B42" s="2" t="str">
        <f>"00821694"</f>
        <v>00821694</v>
      </c>
      <c r="C42" s="2" t="s">
        <v>9</v>
      </c>
    </row>
    <row r="43" spans="1:3" x14ac:dyDescent="0.35">
      <c r="A43" s="5">
        <v>36</v>
      </c>
      <c r="B43" s="2" t="str">
        <f>"00924918"</f>
        <v>00924918</v>
      </c>
      <c r="C43" s="2" t="s">
        <v>6</v>
      </c>
    </row>
    <row r="44" spans="1:3" x14ac:dyDescent="0.35">
      <c r="A44" s="5">
        <v>37</v>
      </c>
      <c r="B44" s="2" t="str">
        <f>"00877334"</f>
        <v>00877334</v>
      </c>
      <c r="C44" s="2" t="str">
        <f>"003"</f>
        <v>003</v>
      </c>
    </row>
    <row r="45" spans="1:3" x14ac:dyDescent="0.35">
      <c r="A45" s="5">
        <v>38</v>
      </c>
      <c r="B45" s="2" t="str">
        <f>"00765384"</f>
        <v>00765384</v>
      </c>
      <c r="C45" s="2" t="s">
        <v>9</v>
      </c>
    </row>
    <row r="46" spans="1:3" ht="29" x14ac:dyDescent="0.35">
      <c r="A46" s="5">
        <v>39</v>
      </c>
      <c r="B46" s="2" t="str">
        <f>"00981713"</f>
        <v>00981713</v>
      </c>
      <c r="C46" s="2" t="s">
        <v>10</v>
      </c>
    </row>
    <row r="47" spans="1:3" ht="29" x14ac:dyDescent="0.35">
      <c r="A47" s="5">
        <v>40</v>
      </c>
      <c r="B47" s="2" t="str">
        <f>"201410002970"</f>
        <v>201410002970</v>
      </c>
      <c r="C47" s="2" t="s">
        <v>8</v>
      </c>
    </row>
    <row r="48" spans="1:3" x14ac:dyDescent="0.35">
      <c r="A48" s="5">
        <v>41</v>
      </c>
      <c r="B48" s="2" t="str">
        <f>"00552949"</f>
        <v>00552949</v>
      </c>
      <c r="C48" s="2" t="str">
        <f>"003"</f>
        <v>003</v>
      </c>
    </row>
    <row r="49" spans="1:3" ht="29" x14ac:dyDescent="0.35">
      <c r="A49" s="5">
        <v>42</v>
      </c>
      <c r="B49" s="2" t="str">
        <f>"00980087"</f>
        <v>00980087</v>
      </c>
      <c r="C49" s="2" t="s">
        <v>11</v>
      </c>
    </row>
    <row r="50" spans="1:3" x14ac:dyDescent="0.35">
      <c r="A50" s="5">
        <v>43</v>
      </c>
      <c r="B50" s="2" t="str">
        <f>"00982038"</f>
        <v>00982038</v>
      </c>
      <c r="C50" s="2" t="s">
        <v>4</v>
      </c>
    </row>
    <row r="51" spans="1:3" x14ac:dyDescent="0.35">
      <c r="A51" s="5">
        <v>44</v>
      </c>
      <c r="B51" s="2" t="str">
        <f>"00084206"</f>
        <v>00084206</v>
      </c>
      <c r="C51" s="2" t="str">
        <f>"003"</f>
        <v>003</v>
      </c>
    </row>
    <row r="52" spans="1:3" ht="29" x14ac:dyDescent="0.35">
      <c r="A52" s="5">
        <v>45</v>
      </c>
      <c r="B52" s="2" t="str">
        <f>"00664880"</f>
        <v>00664880</v>
      </c>
      <c r="C52" s="2" t="s">
        <v>10</v>
      </c>
    </row>
    <row r="53" spans="1:3" x14ac:dyDescent="0.35">
      <c r="A53" s="5">
        <v>46</v>
      </c>
      <c r="B53" s="2" t="str">
        <f>"00982268"</f>
        <v>00982268</v>
      </c>
      <c r="C53" s="2" t="str">
        <f>"003"</f>
        <v>003</v>
      </c>
    </row>
    <row r="54" spans="1:3" x14ac:dyDescent="0.35">
      <c r="A54" s="5">
        <v>47</v>
      </c>
      <c r="B54" s="2" t="str">
        <f>"00981476"</f>
        <v>00981476</v>
      </c>
      <c r="C54" s="2" t="str">
        <f>"003"</f>
        <v>003</v>
      </c>
    </row>
    <row r="55" spans="1:3" x14ac:dyDescent="0.35">
      <c r="A55" s="5">
        <v>48</v>
      </c>
      <c r="B55" s="2" t="str">
        <f>"201602000139"</f>
        <v>201602000139</v>
      </c>
      <c r="C55" s="2" t="s">
        <v>6</v>
      </c>
    </row>
    <row r="56" spans="1:3" x14ac:dyDescent="0.35">
      <c r="A56" s="5">
        <v>49</v>
      </c>
      <c r="B56" s="2" t="str">
        <f>"00471922"</f>
        <v>00471922</v>
      </c>
      <c r="C56" s="2" t="s">
        <v>12</v>
      </c>
    </row>
    <row r="57" spans="1:3" x14ac:dyDescent="0.35">
      <c r="A57" s="5">
        <v>50</v>
      </c>
      <c r="B57" s="2" t="str">
        <f>"00980117"</f>
        <v>00980117</v>
      </c>
      <c r="C57" s="2" t="s">
        <v>13</v>
      </c>
    </row>
    <row r="58" spans="1:3" x14ac:dyDescent="0.35">
      <c r="A58" s="5">
        <v>51</v>
      </c>
      <c r="B58" s="2" t="str">
        <f>"00781742"</f>
        <v>00781742</v>
      </c>
      <c r="C58" s="2" t="str">
        <f>"003"</f>
        <v>003</v>
      </c>
    </row>
    <row r="59" spans="1:3" ht="29" x14ac:dyDescent="0.35">
      <c r="A59" s="5">
        <v>52</v>
      </c>
      <c r="B59" s="2" t="str">
        <f>"00982683"</f>
        <v>00982683</v>
      </c>
      <c r="C59" s="2" t="s">
        <v>10</v>
      </c>
    </row>
    <row r="60" spans="1:3" x14ac:dyDescent="0.35">
      <c r="A60" s="5">
        <v>53</v>
      </c>
      <c r="B60" s="2" t="str">
        <f>"00981057"</f>
        <v>00981057</v>
      </c>
      <c r="C60" s="2" t="str">
        <f>"003"</f>
        <v>003</v>
      </c>
    </row>
    <row r="61" spans="1:3" x14ac:dyDescent="0.35">
      <c r="A61" s="5">
        <v>54</v>
      </c>
      <c r="B61" s="2" t="str">
        <f>"00981204"</f>
        <v>00981204</v>
      </c>
      <c r="C61" s="2" t="str">
        <f>"003"</f>
        <v>003</v>
      </c>
    </row>
    <row r="62" spans="1:3" x14ac:dyDescent="0.35">
      <c r="A62" s="5">
        <v>55</v>
      </c>
      <c r="B62" s="2" t="str">
        <f>"00982154"</f>
        <v>00982154</v>
      </c>
      <c r="C62" s="2" t="s">
        <v>6</v>
      </c>
    </row>
    <row r="63" spans="1:3" x14ac:dyDescent="0.35">
      <c r="A63" s="5">
        <v>56</v>
      </c>
      <c r="B63" s="2" t="str">
        <f>"00982034"</f>
        <v>00982034</v>
      </c>
      <c r="C63" s="2" t="s">
        <v>4</v>
      </c>
    </row>
    <row r="64" spans="1:3" x14ac:dyDescent="0.35">
      <c r="A64" s="5">
        <v>57</v>
      </c>
      <c r="B64" s="2" t="str">
        <f>"00558715"</f>
        <v>00558715</v>
      </c>
      <c r="C64" s="2" t="str">
        <f>"003"</f>
        <v>003</v>
      </c>
    </row>
    <row r="65" spans="1:3" x14ac:dyDescent="0.35">
      <c r="A65" s="5">
        <v>58</v>
      </c>
      <c r="B65" s="2" t="str">
        <f>"00767822"</f>
        <v>00767822</v>
      </c>
      <c r="C65" s="2" t="str">
        <f>"003"</f>
        <v>003</v>
      </c>
    </row>
    <row r="66" spans="1:3" x14ac:dyDescent="0.35">
      <c r="A66" s="5">
        <v>59</v>
      </c>
      <c r="B66" s="2" t="str">
        <f>"00721926"</f>
        <v>00721926</v>
      </c>
      <c r="C66" s="2" t="str">
        <f>"003"</f>
        <v>003</v>
      </c>
    </row>
    <row r="67" spans="1:3" x14ac:dyDescent="0.35">
      <c r="A67" s="5">
        <v>60</v>
      </c>
      <c r="B67" s="2" t="str">
        <f>"00980889"</f>
        <v>00980889</v>
      </c>
      <c r="C67" s="2" t="s">
        <v>4</v>
      </c>
    </row>
    <row r="68" spans="1:3" x14ac:dyDescent="0.35">
      <c r="A68" s="5">
        <v>61</v>
      </c>
      <c r="B68" s="2" t="str">
        <f>"00798454"</f>
        <v>00798454</v>
      </c>
      <c r="C68" s="2" t="s">
        <v>4</v>
      </c>
    </row>
    <row r="69" spans="1:3" x14ac:dyDescent="0.35">
      <c r="A69" s="5">
        <v>62</v>
      </c>
      <c r="B69" s="2" t="str">
        <f>"00870768"</f>
        <v>00870768</v>
      </c>
      <c r="C69" s="2" t="str">
        <f>"004"</f>
        <v>004</v>
      </c>
    </row>
    <row r="70" spans="1:3" ht="29" x14ac:dyDescent="0.35">
      <c r="A70" s="5">
        <v>63</v>
      </c>
      <c r="B70" s="2" t="str">
        <f>"00982153"</f>
        <v>00982153</v>
      </c>
      <c r="C70" s="2" t="s">
        <v>10</v>
      </c>
    </row>
    <row r="71" spans="1:3" ht="29" x14ac:dyDescent="0.35">
      <c r="A71" s="5">
        <v>64</v>
      </c>
      <c r="B71" s="2" t="str">
        <f>"00967698"</f>
        <v>00967698</v>
      </c>
      <c r="C71" s="2" t="s">
        <v>5</v>
      </c>
    </row>
    <row r="72" spans="1:3" x14ac:dyDescent="0.35">
      <c r="A72" s="5">
        <v>65</v>
      </c>
      <c r="B72" s="2" t="str">
        <f>"201604002212"</f>
        <v>201604002212</v>
      </c>
      <c r="C72" s="2" t="str">
        <f>"003"</f>
        <v>003</v>
      </c>
    </row>
    <row r="73" spans="1:3" x14ac:dyDescent="0.35">
      <c r="A73" s="5">
        <v>66</v>
      </c>
      <c r="B73" s="2" t="str">
        <f>"00972496"</f>
        <v>00972496</v>
      </c>
      <c r="C73" s="2" t="str">
        <f>"003"</f>
        <v>003</v>
      </c>
    </row>
    <row r="74" spans="1:3" x14ac:dyDescent="0.35">
      <c r="A74" s="5">
        <v>67</v>
      </c>
      <c r="B74" s="2" t="str">
        <f>"00966320"</f>
        <v>00966320</v>
      </c>
      <c r="C74" s="2" t="str">
        <f>"003"</f>
        <v>003</v>
      </c>
    </row>
    <row r="75" spans="1:3" x14ac:dyDescent="0.35">
      <c r="A75" s="5">
        <v>68</v>
      </c>
      <c r="B75" s="2" t="str">
        <f>"00982292"</f>
        <v>00982292</v>
      </c>
      <c r="C75" s="2" t="s">
        <v>4</v>
      </c>
    </row>
    <row r="76" spans="1:3" x14ac:dyDescent="0.35">
      <c r="A76" s="5">
        <v>69</v>
      </c>
      <c r="B76" s="2" t="str">
        <f>"00981492"</f>
        <v>00981492</v>
      </c>
      <c r="C76" s="2" t="s">
        <v>4</v>
      </c>
    </row>
    <row r="77" spans="1:3" x14ac:dyDescent="0.35">
      <c r="A77" s="5">
        <v>70</v>
      </c>
      <c r="B77" s="2" t="str">
        <f>"00205405"</f>
        <v>00205405</v>
      </c>
      <c r="C77" s="2" t="str">
        <f>"003"</f>
        <v>003</v>
      </c>
    </row>
    <row r="78" spans="1:3" x14ac:dyDescent="0.35">
      <c r="A78" s="5">
        <v>71</v>
      </c>
      <c r="B78" s="2" t="str">
        <f>"00982104"</f>
        <v>00982104</v>
      </c>
      <c r="C78" s="2" t="s">
        <v>4</v>
      </c>
    </row>
    <row r="79" spans="1:3" x14ac:dyDescent="0.35">
      <c r="A79" s="5">
        <v>72</v>
      </c>
      <c r="B79" s="2" t="str">
        <f>"00982672"</f>
        <v>00982672</v>
      </c>
      <c r="C79" s="2" t="s">
        <v>4</v>
      </c>
    </row>
    <row r="80" spans="1:3" x14ac:dyDescent="0.35">
      <c r="A80" s="5">
        <v>73</v>
      </c>
      <c r="B80" s="2" t="str">
        <f>"00978873"</f>
        <v>00978873</v>
      </c>
      <c r="C80" s="2" t="s">
        <v>4</v>
      </c>
    </row>
    <row r="81" spans="1:3" ht="29" x14ac:dyDescent="0.35">
      <c r="A81" s="5">
        <v>74</v>
      </c>
      <c r="B81" s="2" t="str">
        <f>"00790619"</f>
        <v>00790619</v>
      </c>
      <c r="C81" s="2" t="s">
        <v>11</v>
      </c>
    </row>
    <row r="82" spans="1:3" x14ac:dyDescent="0.35">
      <c r="A82" s="5">
        <v>75</v>
      </c>
      <c r="B82" s="2" t="str">
        <f>"00478866"</f>
        <v>00478866</v>
      </c>
      <c r="C82" s="2" t="s">
        <v>4</v>
      </c>
    </row>
    <row r="83" spans="1:3" x14ac:dyDescent="0.35">
      <c r="A83" s="5">
        <v>76</v>
      </c>
      <c r="B83" s="2" t="str">
        <f>"00982587"</f>
        <v>00982587</v>
      </c>
      <c r="C83" s="2" t="s">
        <v>4</v>
      </c>
    </row>
    <row r="84" spans="1:3" ht="29" x14ac:dyDescent="0.35">
      <c r="A84" s="5">
        <v>77</v>
      </c>
      <c r="B84" s="2" t="str">
        <f>"00818370"</f>
        <v>00818370</v>
      </c>
      <c r="C84" s="2" t="s">
        <v>10</v>
      </c>
    </row>
    <row r="85" spans="1:3" x14ac:dyDescent="0.35">
      <c r="A85" s="5">
        <v>78</v>
      </c>
      <c r="B85" s="2" t="str">
        <f>"00816766"</f>
        <v>00816766</v>
      </c>
      <c r="C85" s="2" t="s">
        <v>4</v>
      </c>
    </row>
    <row r="86" spans="1:3" x14ac:dyDescent="0.35">
      <c r="A86" s="5">
        <v>79</v>
      </c>
      <c r="B86" s="2" t="str">
        <f>"00982688"</f>
        <v>00982688</v>
      </c>
      <c r="C86" s="2" t="s">
        <v>4</v>
      </c>
    </row>
    <row r="87" spans="1:3" x14ac:dyDescent="0.35">
      <c r="A87" s="5">
        <v>80</v>
      </c>
      <c r="B87" s="2" t="str">
        <f>"00982788"</f>
        <v>00982788</v>
      </c>
      <c r="C87" s="2" t="s">
        <v>14</v>
      </c>
    </row>
    <row r="88" spans="1:3" x14ac:dyDescent="0.35">
      <c r="A88" s="5">
        <v>81</v>
      </c>
      <c r="B88" s="2" t="str">
        <f>"00980558"</f>
        <v>00980558</v>
      </c>
      <c r="C88" s="2" t="s">
        <v>4</v>
      </c>
    </row>
    <row r="89" spans="1:3" x14ac:dyDescent="0.35">
      <c r="A89" s="5">
        <v>82</v>
      </c>
      <c r="B89" s="2" t="str">
        <f>"00976626"</f>
        <v>00976626</v>
      </c>
      <c r="C89" s="2" t="s">
        <v>4</v>
      </c>
    </row>
    <row r="90" spans="1:3" x14ac:dyDescent="0.35">
      <c r="A90" s="5">
        <v>83</v>
      </c>
      <c r="B90" s="2" t="str">
        <f>"00981317"</f>
        <v>00981317</v>
      </c>
      <c r="C90" s="2" t="str">
        <f>"003"</f>
        <v>003</v>
      </c>
    </row>
    <row r="91" spans="1:3" x14ac:dyDescent="0.35">
      <c r="A91" s="5">
        <v>84</v>
      </c>
      <c r="B91" s="2" t="str">
        <f>"00982989"</f>
        <v>00982989</v>
      </c>
      <c r="C91" s="2" t="s">
        <v>4</v>
      </c>
    </row>
    <row r="92" spans="1:3" x14ac:dyDescent="0.35">
      <c r="A92" s="5">
        <v>85</v>
      </c>
      <c r="B92" s="2" t="str">
        <f>"00273702"</f>
        <v>00273702</v>
      </c>
      <c r="C92" s="2" t="str">
        <f>"003"</f>
        <v>003</v>
      </c>
    </row>
    <row r="93" spans="1:3" x14ac:dyDescent="0.35">
      <c r="A93" s="5">
        <v>86</v>
      </c>
      <c r="B93" s="2" t="str">
        <f>"00407989"</f>
        <v>00407989</v>
      </c>
      <c r="C93" s="2" t="str">
        <f>"003"</f>
        <v>003</v>
      </c>
    </row>
    <row r="94" spans="1:3" x14ac:dyDescent="0.35">
      <c r="A94" s="5">
        <v>87</v>
      </c>
      <c r="B94" s="2" t="str">
        <f>"00925217"</f>
        <v>00925217</v>
      </c>
      <c r="C94" s="2" t="s">
        <v>4</v>
      </c>
    </row>
    <row r="95" spans="1:3" x14ac:dyDescent="0.35">
      <c r="A95" s="5">
        <v>88</v>
      </c>
      <c r="B95" s="2" t="str">
        <f>"00513114"</f>
        <v>00513114</v>
      </c>
      <c r="C95" s="2" t="s">
        <v>6</v>
      </c>
    </row>
    <row r="96" spans="1:3" x14ac:dyDescent="0.35">
      <c r="A96" s="5">
        <v>89</v>
      </c>
      <c r="B96" s="2" t="str">
        <f>"00099244"</f>
        <v>00099244</v>
      </c>
      <c r="C96" s="2" t="str">
        <f>"003"</f>
        <v>003</v>
      </c>
    </row>
    <row r="97" spans="1:3" ht="29" x14ac:dyDescent="0.35">
      <c r="A97" s="5">
        <v>90</v>
      </c>
      <c r="B97" s="2" t="str">
        <f>"00847261"</f>
        <v>00847261</v>
      </c>
      <c r="C97" s="2" t="s">
        <v>5</v>
      </c>
    </row>
    <row r="98" spans="1:3" x14ac:dyDescent="0.35">
      <c r="A98" s="5">
        <v>91</v>
      </c>
      <c r="B98" s="2" t="str">
        <f>"00981249"</f>
        <v>00981249</v>
      </c>
      <c r="C98" s="2" t="str">
        <f>"003"</f>
        <v>003</v>
      </c>
    </row>
    <row r="99" spans="1:3" x14ac:dyDescent="0.35">
      <c r="A99" s="5">
        <v>92</v>
      </c>
      <c r="B99" s="2" t="str">
        <f>"00440565"</f>
        <v>00440565</v>
      </c>
      <c r="C99" s="2" t="str">
        <f>"003"</f>
        <v>003</v>
      </c>
    </row>
    <row r="100" spans="1:3" x14ac:dyDescent="0.35">
      <c r="A100" s="5">
        <v>93</v>
      </c>
      <c r="B100" s="2" t="str">
        <f>"00261231"</f>
        <v>00261231</v>
      </c>
      <c r="C100" s="2" t="s">
        <v>4</v>
      </c>
    </row>
    <row r="101" spans="1:3" x14ac:dyDescent="0.35">
      <c r="A101" s="5">
        <v>94</v>
      </c>
      <c r="B101" s="2" t="str">
        <f>"00441695"</f>
        <v>00441695</v>
      </c>
      <c r="C101" s="2" t="s">
        <v>4</v>
      </c>
    </row>
    <row r="102" spans="1:3" x14ac:dyDescent="0.35">
      <c r="A102" s="5">
        <v>95</v>
      </c>
      <c r="B102" s="2" t="str">
        <f>"00979900"</f>
        <v>00979900</v>
      </c>
      <c r="C102" s="2" t="str">
        <f>"003"</f>
        <v>003</v>
      </c>
    </row>
    <row r="103" spans="1:3" x14ac:dyDescent="0.35">
      <c r="A103" s="5">
        <v>96</v>
      </c>
      <c r="B103" s="2" t="str">
        <f>"00982375"</f>
        <v>00982375</v>
      </c>
      <c r="C103" s="2" t="str">
        <f>"003"</f>
        <v>003</v>
      </c>
    </row>
    <row r="104" spans="1:3" x14ac:dyDescent="0.35">
      <c r="A104" s="5">
        <v>97</v>
      </c>
      <c r="B104" s="2" t="str">
        <f>"00846723"</f>
        <v>00846723</v>
      </c>
      <c r="C104" s="2" t="s">
        <v>4</v>
      </c>
    </row>
    <row r="105" spans="1:3" x14ac:dyDescent="0.35">
      <c r="A105" s="5">
        <v>98</v>
      </c>
      <c r="B105" s="2" t="str">
        <f>"00982543"</f>
        <v>00982543</v>
      </c>
      <c r="C105" s="2" t="s">
        <v>4</v>
      </c>
    </row>
    <row r="106" spans="1:3" ht="29" x14ac:dyDescent="0.35">
      <c r="A106" s="5">
        <v>99</v>
      </c>
      <c r="B106" s="2" t="str">
        <f>"00655558"</f>
        <v>00655558</v>
      </c>
      <c r="C106" s="2" t="s">
        <v>10</v>
      </c>
    </row>
    <row r="107" spans="1:3" x14ac:dyDescent="0.35">
      <c r="A107" s="5">
        <v>100</v>
      </c>
      <c r="B107" s="2" t="str">
        <f>"201411001217"</f>
        <v>201411001217</v>
      </c>
      <c r="C107" s="2" t="s">
        <v>4</v>
      </c>
    </row>
    <row r="108" spans="1:3" x14ac:dyDescent="0.35">
      <c r="A108" s="5">
        <v>101</v>
      </c>
      <c r="B108" s="2" t="str">
        <f>"00935338"</f>
        <v>00935338</v>
      </c>
      <c r="C108" s="2" t="s">
        <v>4</v>
      </c>
    </row>
    <row r="109" spans="1:3" x14ac:dyDescent="0.35">
      <c r="A109" s="5">
        <v>102</v>
      </c>
      <c r="B109" s="2" t="str">
        <f>"00277079"</f>
        <v>00277079</v>
      </c>
      <c r="C109" s="2" t="str">
        <f>"003"</f>
        <v>003</v>
      </c>
    </row>
    <row r="110" spans="1:3" x14ac:dyDescent="0.35">
      <c r="A110" s="5">
        <v>103</v>
      </c>
      <c r="B110" s="2" t="str">
        <f>"00983032"</f>
        <v>00983032</v>
      </c>
      <c r="C110" s="2" t="s">
        <v>4</v>
      </c>
    </row>
    <row r="111" spans="1:3" x14ac:dyDescent="0.35">
      <c r="A111" s="5">
        <v>104</v>
      </c>
      <c r="B111" s="2" t="str">
        <f>"00548005"</f>
        <v>00548005</v>
      </c>
      <c r="C111" s="2" t="str">
        <f>"003"</f>
        <v>003</v>
      </c>
    </row>
    <row r="112" spans="1:3" x14ac:dyDescent="0.35">
      <c r="A112" s="5">
        <v>105</v>
      </c>
      <c r="B112" s="2" t="str">
        <f>"00023114"</f>
        <v>00023114</v>
      </c>
      <c r="C112" s="2" t="str">
        <f>"003"</f>
        <v>003</v>
      </c>
    </row>
    <row r="113" spans="1:3" x14ac:dyDescent="0.35">
      <c r="A113" s="5">
        <v>106</v>
      </c>
      <c r="B113" s="2" t="str">
        <f>"00478516"</f>
        <v>00478516</v>
      </c>
      <c r="C113" s="2" t="s">
        <v>12</v>
      </c>
    </row>
    <row r="114" spans="1:3" x14ac:dyDescent="0.35">
      <c r="A114" s="5">
        <v>107</v>
      </c>
      <c r="B114" s="2" t="str">
        <f>"00664634"</f>
        <v>00664634</v>
      </c>
      <c r="C114" s="2" t="str">
        <f>"001"</f>
        <v>001</v>
      </c>
    </row>
    <row r="115" spans="1:3" x14ac:dyDescent="0.35">
      <c r="A115" s="5">
        <v>108</v>
      </c>
      <c r="B115" s="2" t="str">
        <f>"00401681"</f>
        <v>00401681</v>
      </c>
      <c r="C115" s="2" t="s">
        <v>4</v>
      </c>
    </row>
    <row r="116" spans="1:3" ht="29" x14ac:dyDescent="0.35">
      <c r="A116" s="5">
        <v>109</v>
      </c>
      <c r="B116" s="2" t="str">
        <f>"00183473"</f>
        <v>00183473</v>
      </c>
      <c r="C116" s="2" t="s">
        <v>10</v>
      </c>
    </row>
    <row r="117" spans="1:3" x14ac:dyDescent="0.35">
      <c r="A117" s="5">
        <v>110</v>
      </c>
      <c r="B117" s="2" t="str">
        <f>"00270872"</f>
        <v>00270872</v>
      </c>
      <c r="C117" s="2" t="s">
        <v>4</v>
      </c>
    </row>
    <row r="118" spans="1:3" x14ac:dyDescent="0.35">
      <c r="A118" s="5">
        <v>111</v>
      </c>
      <c r="B118" s="2" t="str">
        <f>"00137997"</f>
        <v>00137997</v>
      </c>
      <c r="C118" s="2" t="str">
        <f>"003"</f>
        <v>003</v>
      </c>
    </row>
    <row r="119" spans="1:3" x14ac:dyDescent="0.35">
      <c r="A119" s="5">
        <v>112</v>
      </c>
      <c r="B119" s="2" t="str">
        <f>"201511022981"</f>
        <v>201511022981</v>
      </c>
      <c r="C119" s="2" t="str">
        <f>"003"</f>
        <v>003</v>
      </c>
    </row>
    <row r="120" spans="1:3" x14ac:dyDescent="0.35">
      <c r="A120" s="5">
        <v>113</v>
      </c>
      <c r="B120" s="2" t="str">
        <f>"00789240"</f>
        <v>00789240</v>
      </c>
      <c r="C120" s="2" t="str">
        <f>"003"</f>
        <v>003</v>
      </c>
    </row>
    <row r="121" spans="1:3" ht="29" x14ac:dyDescent="0.35">
      <c r="A121" s="5">
        <v>114</v>
      </c>
      <c r="B121" s="2" t="str">
        <f>"00982202"</f>
        <v>00982202</v>
      </c>
      <c r="C121" s="2" t="s">
        <v>5</v>
      </c>
    </row>
    <row r="122" spans="1:3" x14ac:dyDescent="0.35">
      <c r="A122" s="5">
        <v>115</v>
      </c>
      <c r="B122" s="2" t="str">
        <f>"00982324"</f>
        <v>00982324</v>
      </c>
      <c r="C122" s="2" t="s">
        <v>6</v>
      </c>
    </row>
    <row r="123" spans="1:3" x14ac:dyDescent="0.35">
      <c r="A123" s="5">
        <v>116</v>
      </c>
      <c r="B123" s="2" t="str">
        <f>"00982374"</f>
        <v>00982374</v>
      </c>
      <c r="C123" s="2" t="s">
        <v>4</v>
      </c>
    </row>
    <row r="124" spans="1:3" x14ac:dyDescent="0.35">
      <c r="A124" s="5">
        <v>117</v>
      </c>
      <c r="B124" s="2" t="str">
        <f>"00759928"</f>
        <v>00759928</v>
      </c>
      <c r="C124" s="2" t="s">
        <v>4</v>
      </c>
    </row>
    <row r="125" spans="1:3" x14ac:dyDescent="0.35">
      <c r="A125" s="5">
        <v>118</v>
      </c>
      <c r="B125" s="2" t="str">
        <f>"00442460"</f>
        <v>00442460</v>
      </c>
      <c r="C125" s="2" t="s">
        <v>4</v>
      </c>
    </row>
    <row r="126" spans="1:3" ht="29" x14ac:dyDescent="0.35">
      <c r="A126" s="5">
        <v>119</v>
      </c>
      <c r="B126" s="2" t="str">
        <f>"00982128"</f>
        <v>00982128</v>
      </c>
      <c r="C126" s="2" t="s">
        <v>5</v>
      </c>
    </row>
    <row r="127" spans="1:3" x14ac:dyDescent="0.35">
      <c r="A127" s="5">
        <v>120</v>
      </c>
      <c r="B127" s="2" t="str">
        <f>"00965841"</f>
        <v>00965841</v>
      </c>
      <c r="C127" s="2" t="s">
        <v>4</v>
      </c>
    </row>
    <row r="128" spans="1:3" x14ac:dyDescent="0.35">
      <c r="A128" s="5">
        <v>121</v>
      </c>
      <c r="B128" s="2" t="str">
        <f>"00152383"</f>
        <v>00152383</v>
      </c>
      <c r="C128" s="2" t="str">
        <f>"003"</f>
        <v>003</v>
      </c>
    </row>
    <row r="129" spans="1:3" x14ac:dyDescent="0.35">
      <c r="A129" s="5">
        <v>122</v>
      </c>
      <c r="B129" s="2" t="str">
        <f>"201511020826"</f>
        <v>201511020826</v>
      </c>
      <c r="C129" s="2" t="str">
        <f>"004"</f>
        <v>004</v>
      </c>
    </row>
    <row r="130" spans="1:3" x14ac:dyDescent="0.35">
      <c r="A130" s="5">
        <v>123</v>
      </c>
      <c r="B130" s="2" t="str">
        <f>"00982151"</f>
        <v>00982151</v>
      </c>
      <c r="C130" s="2" t="str">
        <f>"003"</f>
        <v>003</v>
      </c>
    </row>
    <row r="131" spans="1:3" x14ac:dyDescent="0.35">
      <c r="A131" s="5">
        <v>124</v>
      </c>
      <c r="B131" s="2" t="str">
        <f>"00493105"</f>
        <v>00493105</v>
      </c>
      <c r="C131" s="2" t="str">
        <f>"003"</f>
        <v>003</v>
      </c>
    </row>
    <row r="132" spans="1:3" x14ac:dyDescent="0.35">
      <c r="A132" s="5">
        <v>125</v>
      </c>
      <c r="B132" s="2" t="str">
        <f>"00982662"</f>
        <v>00982662</v>
      </c>
      <c r="C132" s="2" t="s">
        <v>4</v>
      </c>
    </row>
    <row r="133" spans="1:3" x14ac:dyDescent="0.35">
      <c r="A133" s="5">
        <v>126</v>
      </c>
      <c r="B133" s="2" t="str">
        <f>"00905377"</f>
        <v>00905377</v>
      </c>
      <c r="C133" s="2" t="s">
        <v>12</v>
      </c>
    </row>
    <row r="134" spans="1:3" x14ac:dyDescent="0.35">
      <c r="A134" s="5">
        <v>127</v>
      </c>
      <c r="B134" s="2" t="str">
        <f>"00721427"</f>
        <v>00721427</v>
      </c>
      <c r="C134" s="2" t="s">
        <v>4</v>
      </c>
    </row>
    <row r="135" spans="1:3" x14ac:dyDescent="0.35">
      <c r="A135" s="5">
        <v>128</v>
      </c>
      <c r="B135" s="2" t="str">
        <f>"00979221"</f>
        <v>00979221</v>
      </c>
      <c r="C135" s="2" t="s">
        <v>4</v>
      </c>
    </row>
    <row r="136" spans="1:3" x14ac:dyDescent="0.35">
      <c r="A136" s="5">
        <v>129</v>
      </c>
      <c r="B136" s="2" t="str">
        <f>"00973563"</f>
        <v>00973563</v>
      </c>
      <c r="C136" s="2" t="str">
        <f>"003"</f>
        <v>003</v>
      </c>
    </row>
    <row r="137" spans="1:3" x14ac:dyDescent="0.35">
      <c r="A137" s="5">
        <v>130</v>
      </c>
      <c r="B137" s="2" t="str">
        <f>"00979657"</f>
        <v>00979657</v>
      </c>
      <c r="C137" s="2" t="s">
        <v>9</v>
      </c>
    </row>
    <row r="138" spans="1:3" x14ac:dyDescent="0.35">
      <c r="A138" s="5">
        <v>131</v>
      </c>
      <c r="B138" s="2" t="str">
        <f>"00972415"</f>
        <v>00972415</v>
      </c>
      <c r="C138" s="2" t="str">
        <f>"003"</f>
        <v>003</v>
      </c>
    </row>
    <row r="139" spans="1:3" x14ac:dyDescent="0.35">
      <c r="A139" s="5">
        <v>132</v>
      </c>
      <c r="B139" s="2" t="str">
        <f>"00920936"</f>
        <v>00920936</v>
      </c>
      <c r="C139" s="2" t="str">
        <f>"003"</f>
        <v>003</v>
      </c>
    </row>
    <row r="140" spans="1:3" x14ac:dyDescent="0.35">
      <c r="A140" s="5">
        <v>133</v>
      </c>
      <c r="B140" s="2" t="str">
        <f>"00981050"</f>
        <v>00981050</v>
      </c>
      <c r="C140" s="2" t="str">
        <f>"001"</f>
        <v>001</v>
      </c>
    </row>
    <row r="141" spans="1:3" x14ac:dyDescent="0.35">
      <c r="A141" s="5">
        <v>134</v>
      </c>
      <c r="B141" s="2" t="str">
        <f>"00502119"</f>
        <v>00502119</v>
      </c>
      <c r="C141" s="2" t="str">
        <f>"003"</f>
        <v>003</v>
      </c>
    </row>
    <row r="142" spans="1:3" x14ac:dyDescent="0.35">
      <c r="A142" s="5">
        <v>135</v>
      </c>
      <c r="B142" s="2" t="str">
        <f>"201511030921"</f>
        <v>201511030921</v>
      </c>
      <c r="C142" s="2" t="s">
        <v>4</v>
      </c>
    </row>
    <row r="143" spans="1:3" x14ac:dyDescent="0.35">
      <c r="A143" s="5">
        <v>136</v>
      </c>
      <c r="B143" s="2" t="str">
        <f>"00816840"</f>
        <v>00816840</v>
      </c>
      <c r="C143" s="2" t="s">
        <v>4</v>
      </c>
    </row>
    <row r="144" spans="1:3" x14ac:dyDescent="0.35">
      <c r="A144" s="5">
        <v>137</v>
      </c>
      <c r="B144" s="2" t="str">
        <f>"00983751"</f>
        <v>00983751</v>
      </c>
      <c r="C144" s="2" t="str">
        <f>"003"</f>
        <v>003</v>
      </c>
    </row>
    <row r="145" spans="1:3" x14ac:dyDescent="0.35">
      <c r="A145" s="5">
        <v>138</v>
      </c>
      <c r="B145" s="2" t="str">
        <f>"00983678"</f>
        <v>00983678</v>
      </c>
      <c r="C145" s="2" t="s">
        <v>4</v>
      </c>
    </row>
    <row r="146" spans="1:3" x14ac:dyDescent="0.35">
      <c r="A146" s="5">
        <v>139</v>
      </c>
      <c r="B146" s="2" t="str">
        <f>"00551186"</f>
        <v>00551186</v>
      </c>
      <c r="C146" s="2" t="str">
        <f>"003"</f>
        <v>003</v>
      </c>
    </row>
    <row r="147" spans="1:3" x14ac:dyDescent="0.35">
      <c r="A147" s="5">
        <v>140</v>
      </c>
      <c r="B147" s="2" t="str">
        <f>"00203575"</f>
        <v>00203575</v>
      </c>
      <c r="C147" s="2" t="str">
        <f>"003"</f>
        <v>003</v>
      </c>
    </row>
    <row r="148" spans="1:3" x14ac:dyDescent="0.35">
      <c r="A148" s="5">
        <v>141</v>
      </c>
      <c r="B148" s="2" t="str">
        <f>"00902589"</f>
        <v>00902589</v>
      </c>
      <c r="C148" s="2" t="s">
        <v>4</v>
      </c>
    </row>
    <row r="149" spans="1:3" x14ac:dyDescent="0.35">
      <c r="A149" s="5">
        <v>142</v>
      </c>
      <c r="B149" s="2" t="str">
        <f>"00983332"</f>
        <v>00983332</v>
      </c>
      <c r="C149" s="2" t="s">
        <v>4</v>
      </c>
    </row>
    <row r="150" spans="1:3" x14ac:dyDescent="0.35">
      <c r="A150" s="5">
        <v>143</v>
      </c>
      <c r="B150" s="2" t="str">
        <f>"00843424"</f>
        <v>00843424</v>
      </c>
      <c r="C150" s="2" t="s">
        <v>6</v>
      </c>
    </row>
    <row r="151" spans="1:3" x14ac:dyDescent="0.35">
      <c r="A151" s="5">
        <v>144</v>
      </c>
      <c r="B151" s="2" t="str">
        <f>"00440317"</f>
        <v>00440317</v>
      </c>
      <c r="C151" s="2" t="str">
        <f>"003"</f>
        <v>003</v>
      </c>
    </row>
    <row r="152" spans="1:3" x14ac:dyDescent="0.35">
      <c r="A152" s="5">
        <v>145</v>
      </c>
      <c r="B152" s="2" t="str">
        <f>"00105182"</f>
        <v>00105182</v>
      </c>
      <c r="C152" s="2" t="s">
        <v>12</v>
      </c>
    </row>
    <row r="153" spans="1:3" x14ac:dyDescent="0.35">
      <c r="A153" s="5">
        <v>146</v>
      </c>
      <c r="B153" s="2" t="str">
        <f>"00462187"</f>
        <v>00462187</v>
      </c>
      <c r="C153" s="2" t="s">
        <v>4</v>
      </c>
    </row>
    <row r="154" spans="1:3" x14ac:dyDescent="0.35">
      <c r="A154" s="5">
        <v>147</v>
      </c>
      <c r="B154" s="2" t="str">
        <f>"00982579"</f>
        <v>00982579</v>
      </c>
      <c r="C154" s="2" t="str">
        <f>"003"</f>
        <v>003</v>
      </c>
    </row>
    <row r="155" spans="1:3" x14ac:dyDescent="0.35">
      <c r="A155" s="5">
        <v>148</v>
      </c>
      <c r="B155" s="2" t="str">
        <f>"00019395"</f>
        <v>00019395</v>
      </c>
      <c r="C155" s="2" t="str">
        <f>"003"</f>
        <v>003</v>
      </c>
    </row>
    <row r="156" spans="1:3" x14ac:dyDescent="0.35">
      <c r="A156" s="5">
        <v>149</v>
      </c>
      <c r="B156" s="2" t="str">
        <f>"00794743"</f>
        <v>00794743</v>
      </c>
      <c r="C156" s="2" t="str">
        <f>"003"</f>
        <v>003</v>
      </c>
    </row>
    <row r="157" spans="1:3" x14ac:dyDescent="0.35">
      <c r="A157" s="5">
        <v>150</v>
      </c>
      <c r="B157" s="2" t="str">
        <f>"201406008582"</f>
        <v>201406008582</v>
      </c>
      <c r="C157" s="2" t="s">
        <v>4</v>
      </c>
    </row>
    <row r="158" spans="1:3" x14ac:dyDescent="0.35">
      <c r="A158" s="5">
        <v>151</v>
      </c>
      <c r="B158" s="2" t="str">
        <f>"00929193"</f>
        <v>00929193</v>
      </c>
      <c r="C158" s="2" t="str">
        <f>"003"</f>
        <v>003</v>
      </c>
    </row>
    <row r="159" spans="1:3" x14ac:dyDescent="0.35">
      <c r="A159" s="5">
        <v>152</v>
      </c>
      <c r="B159" s="2" t="str">
        <f>"00764578"</f>
        <v>00764578</v>
      </c>
      <c r="C159" s="2" t="s">
        <v>4</v>
      </c>
    </row>
    <row r="160" spans="1:3" x14ac:dyDescent="0.35">
      <c r="A160" s="5">
        <v>153</v>
      </c>
      <c r="B160" s="2" t="str">
        <f>"00840787"</f>
        <v>00840787</v>
      </c>
      <c r="C160" s="2" t="s">
        <v>12</v>
      </c>
    </row>
    <row r="161" spans="1:3" x14ac:dyDescent="0.35">
      <c r="A161" s="5">
        <v>154</v>
      </c>
      <c r="B161" s="2" t="str">
        <f>"00975130"</f>
        <v>00975130</v>
      </c>
      <c r="C161" s="2" t="str">
        <f>"003"</f>
        <v>003</v>
      </c>
    </row>
    <row r="162" spans="1:3" x14ac:dyDescent="0.35">
      <c r="A162" s="5">
        <v>155</v>
      </c>
      <c r="B162" s="2" t="str">
        <f>"201007000027"</f>
        <v>201007000027</v>
      </c>
      <c r="C162" s="2" t="s">
        <v>12</v>
      </c>
    </row>
    <row r="163" spans="1:3" x14ac:dyDescent="0.35">
      <c r="A163" s="5">
        <v>156</v>
      </c>
      <c r="B163" s="2" t="str">
        <f>"00143011"</f>
        <v>00143011</v>
      </c>
      <c r="C163" s="2" t="s">
        <v>6</v>
      </c>
    </row>
    <row r="164" spans="1:3" ht="29" x14ac:dyDescent="0.35">
      <c r="A164" s="5">
        <v>157</v>
      </c>
      <c r="B164" s="2" t="str">
        <f>"00978786"</f>
        <v>00978786</v>
      </c>
      <c r="C164" s="2" t="s">
        <v>5</v>
      </c>
    </row>
    <row r="165" spans="1:3" x14ac:dyDescent="0.35">
      <c r="A165" s="5">
        <v>158</v>
      </c>
      <c r="B165" s="2" t="str">
        <f>"00758869"</f>
        <v>00758869</v>
      </c>
      <c r="C165" s="2" t="str">
        <f>"004"</f>
        <v>004</v>
      </c>
    </row>
    <row r="166" spans="1:3" x14ac:dyDescent="0.35">
      <c r="A166" s="5">
        <v>159</v>
      </c>
      <c r="B166" s="2" t="str">
        <f>"00149821"</f>
        <v>00149821</v>
      </c>
      <c r="C166" s="2" t="str">
        <f>"003"</f>
        <v>003</v>
      </c>
    </row>
    <row r="167" spans="1:3" x14ac:dyDescent="0.35">
      <c r="A167" s="5">
        <v>160</v>
      </c>
      <c r="B167" s="2" t="str">
        <f>"00905113"</f>
        <v>00905113</v>
      </c>
      <c r="C167" s="2" t="s">
        <v>4</v>
      </c>
    </row>
    <row r="168" spans="1:3" x14ac:dyDescent="0.35">
      <c r="A168" s="5">
        <v>161</v>
      </c>
      <c r="B168" s="2" t="str">
        <f>"00973786"</f>
        <v>00973786</v>
      </c>
      <c r="C168" s="2" t="str">
        <f>"003"</f>
        <v>003</v>
      </c>
    </row>
    <row r="169" spans="1:3" ht="29" x14ac:dyDescent="0.35">
      <c r="A169" s="5">
        <v>162</v>
      </c>
      <c r="B169" s="2" t="str">
        <f>"00968300"</f>
        <v>00968300</v>
      </c>
      <c r="C169" s="2" t="s">
        <v>5</v>
      </c>
    </row>
    <row r="170" spans="1:3" x14ac:dyDescent="0.35">
      <c r="A170" s="5">
        <v>163</v>
      </c>
      <c r="B170" s="2" t="str">
        <f>"00981380"</f>
        <v>00981380</v>
      </c>
      <c r="C170" s="2" t="str">
        <f>"003"</f>
        <v>003</v>
      </c>
    </row>
    <row r="171" spans="1:3" x14ac:dyDescent="0.35">
      <c r="A171" s="5">
        <v>164</v>
      </c>
      <c r="B171" s="2" t="str">
        <f>"00308301"</f>
        <v>00308301</v>
      </c>
      <c r="C171" s="2" t="str">
        <f>"003"</f>
        <v>003</v>
      </c>
    </row>
    <row r="172" spans="1:3" x14ac:dyDescent="0.35">
      <c r="A172" s="5">
        <v>165</v>
      </c>
      <c r="B172" s="2" t="str">
        <f>"00911359"</f>
        <v>00911359</v>
      </c>
      <c r="C172" s="2" t="str">
        <f>"003"</f>
        <v>003</v>
      </c>
    </row>
    <row r="173" spans="1:3" x14ac:dyDescent="0.35">
      <c r="A173" s="5">
        <v>166</v>
      </c>
      <c r="B173" s="2" t="str">
        <f>"00715434"</f>
        <v>00715434</v>
      </c>
      <c r="C173" s="2" t="s">
        <v>6</v>
      </c>
    </row>
    <row r="174" spans="1:3" x14ac:dyDescent="0.35">
      <c r="A174" s="5">
        <v>167</v>
      </c>
      <c r="B174" s="2" t="str">
        <f>"00972817"</f>
        <v>00972817</v>
      </c>
      <c r="C174" s="2" t="str">
        <f>"003"</f>
        <v>003</v>
      </c>
    </row>
    <row r="175" spans="1:3" x14ac:dyDescent="0.35">
      <c r="A175" s="5">
        <v>168</v>
      </c>
      <c r="B175" s="2" t="str">
        <f>"00979233"</f>
        <v>00979233</v>
      </c>
      <c r="C175" s="2" t="str">
        <f>"003"</f>
        <v>003</v>
      </c>
    </row>
    <row r="176" spans="1:3" x14ac:dyDescent="0.35">
      <c r="A176" s="5">
        <v>169</v>
      </c>
      <c r="B176" s="2" t="str">
        <f>"00449119"</f>
        <v>00449119</v>
      </c>
      <c r="C176" s="2" t="s">
        <v>4</v>
      </c>
    </row>
    <row r="177" spans="1:3" x14ac:dyDescent="0.35">
      <c r="A177" s="5">
        <v>170</v>
      </c>
      <c r="B177" s="2" t="str">
        <f>"00429588"</f>
        <v>00429588</v>
      </c>
      <c r="C177" s="2" t="str">
        <f>"003"</f>
        <v>003</v>
      </c>
    </row>
    <row r="178" spans="1:3" x14ac:dyDescent="0.35">
      <c r="A178" s="5">
        <v>171</v>
      </c>
      <c r="B178" s="2" t="str">
        <f>"00817668"</f>
        <v>00817668</v>
      </c>
      <c r="C178" s="2" t="str">
        <f>"003"</f>
        <v>003</v>
      </c>
    </row>
    <row r="179" spans="1:3" ht="29" x14ac:dyDescent="0.35">
      <c r="A179" s="5">
        <v>172</v>
      </c>
      <c r="B179" s="2" t="str">
        <f>"00983661"</f>
        <v>00983661</v>
      </c>
      <c r="C179" s="2" t="s">
        <v>5</v>
      </c>
    </row>
    <row r="180" spans="1:3" x14ac:dyDescent="0.35">
      <c r="A180" s="5">
        <v>173</v>
      </c>
      <c r="B180" s="2" t="str">
        <f>"00978995"</f>
        <v>00978995</v>
      </c>
      <c r="C180" s="2" t="s">
        <v>6</v>
      </c>
    </row>
    <row r="181" spans="1:3" x14ac:dyDescent="0.35">
      <c r="A181" s="5">
        <v>174</v>
      </c>
      <c r="B181" s="2" t="str">
        <f>"00922524"</f>
        <v>00922524</v>
      </c>
      <c r="C181" s="2" t="s">
        <v>15</v>
      </c>
    </row>
    <row r="182" spans="1:3" x14ac:dyDescent="0.35">
      <c r="A182" s="5">
        <v>175</v>
      </c>
      <c r="B182" s="2" t="str">
        <f>"00815493"</f>
        <v>00815493</v>
      </c>
      <c r="C182" s="2" t="s">
        <v>4</v>
      </c>
    </row>
    <row r="183" spans="1:3" x14ac:dyDescent="0.35">
      <c r="A183" s="5">
        <v>176</v>
      </c>
      <c r="B183" s="2" t="str">
        <f>"00983736"</f>
        <v>00983736</v>
      </c>
      <c r="C183" s="2" t="str">
        <f>"003"</f>
        <v>003</v>
      </c>
    </row>
    <row r="184" spans="1:3" x14ac:dyDescent="0.35">
      <c r="A184" s="5">
        <v>177</v>
      </c>
      <c r="B184" s="2" t="str">
        <f>"00916497"</f>
        <v>00916497</v>
      </c>
      <c r="C184" s="2" t="str">
        <f>"003"</f>
        <v>003</v>
      </c>
    </row>
    <row r="185" spans="1:3" x14ac:dyDescent="0.35">
      <c r="A185" s="5">
        <v>178</v>
      </c>
      <c r="B185" s="2" t="str">
        <f>"00979019"</f>
        <v>00979019</v>
      </c>
      <c r="C185" s="2" t="str">
        <f>"004"</f>
        <v>004</v>
      </c>
    </row>
    <row r="186" spans="1:3" x14ac:dyDescent="0.35">
      <c r="A186" s="5">
        <v>179</v>
      </c>
      <c r="B186" s="2" t="str">
        <f>"00909393"</f>
        <v>00909393</v>
      </c>
      <c r="C186" s="2" t="s">
        <v>4</v>
      </c>
    </row>
    <row r="187" spans="1:3" x14ac:dyDescent="0.35">
      <c r="A187" s="5">
        <v>180</v>
      </c>
      <c r="B187" s="2" t="str">
        <f>"00982454"</f>
        <v>00982454</v>
      </c>
      <c r="C187" s="2" t="s">
        <v>6</v>
      </c>
    </row>
    <row r="188" spans="1:3" x14ac:dyDescent="0.35">
      <c r="A188" s="5">
        <v>181</v>
      </c>
      <c r="B188" s="2" t="str">
        <f>"00983997"</f>
        <v>00983997</v>
      </c>
      <c r="C188" s="2" t="str">
        <f>"003"</f>
        <v>003</v>
      </c>
    </row>
    <row r="189" spans="1:3" x14ac:dyDescent="0.35">
      <c r="A189" s="5">
        <v>182</v>
      </c>
      <c r="B189" s="2" t="str">
        <f>"00550024"</f>
        <v>00550024</v>
      </c>
      <c r="C189" s="2" t="s">
        <v>4</v>
      </c>
    </row>
    <row r="190" spans="1:3" x14ac:dyDescent="0.35">
      <c r="A190" s="5">
        <v>183</v>
      </c>
      <c r="B190" s="2" t="str">
        <f>"00142831"</f>
        <v>00142831</v>
      </c>
      <c r="C190" s="2" t="s">
        <v>4</v>
      </c>
    </row>
    <row r="191" spans="1:3" x14ac:dyDescent="0.35">
      <c r="A191" s="5">
        <v>184</v>
      </c>
      <c r="B191" s="2" t="str">
        <f>"00449384"</f>
        <v>00449384</v>
      </c>
      <c r="C191" s="2" t="str">
        <f>"003"</f>
        <v>003</v>
      </c>
    </row>
    <row r="192" spans="1:3" x14ac:dyDescent="0.35">
      <c r="A192" s="5">
        <v>185</v>
      </c>
      <c r="B192" s="2" t="str">
        <f>"00756582"</f>
        <v>00756582</v>
      </c>
      <c r="C192" s="2" t="s">
        <v>12</v>
      </c>
    </row>
    <row r="193" spans="1:3" x14ac:dyDescent="0.35">
      <c r="A193" s="5">
        <v>186</v>
      </c>
      <c r="B193" s="2" t="str">
        <f>"00796954"</f>
        <v>00796954</v>
      </c>
      <c r="C193" s="2" t="s">
        <v>4</v>
      </c>
    </row>
    <row r="194" spans="1:3" x14ac:dyDescent="0.35">
      <c r="A194" s="5">
        <v>187</v>
      </c>
      <c r="B194" s="2" t="str">
        <f>"00897931"</f>
        <v>00897931</v>
      </c>
      <c r="C194" s="2" t="str">
        <f>"003"</f>
        <v>003</v>
      </c>
    </row>
    <row r="195" spans="1:3" x14ac:dyDescent="0.35">
      <c r="A195" s="5">
        <v>188</v>
      </c>
      <c r="B195" s="2" t="str">
        <f>"00817571"</f>
        <v>00817571</v>
      </c>
      <c r="C195" s="2" t="s">
        <v>4</v>
      </c>
    </row>
    <row r="196" spans="1:3" x14ac:dyDescent="0.35">
      <c r="A196" s="5">
        <v>189</v>
      </c>
      <c r="B196" s="2" t="str">
        <f>"00657110"</f>
        <v>00657110</v>
      </c>
      <c r="C196" s="2" t="str">
        <f>"003"</f>
        <v>003</v>
      </c>
    </row>
    <row r="197" spans="1:3" x14ac:dyDescent="0.35">
      <c r="A197" s="5">
        <v>190</v>
      </c>
      <c r="B197" s="2" t="str">
        <f>"00749721"</f>
        <v>00749721</v>
      </c>
      <c r="C197" s="2" t="str">
        <f>"003"</f>
        <v>003</v>
      </c>
    </row>
    <row r="198" spans="1:3" ht="29" x14ac:dyDescent="0.35">
      <c r="A198" s="5">
        <v>191</v>
      </c>
      <c r="B198" s="2" t="str">
        <f>"201511039955"</f>
        <v>201511039955</v>
      </c>
      <c r="C198" s="2" t="s">
        <v>10</v>
      </c>
    </row>
    <row r="199" spans="1:3" x14ac:dyDescent="0.35">
      <c r="A199" s="5">
        <v>192</v>
      </c>
      <c r="B199" s="2" t="str">
        <f>"00983216"</f>
        <v>00983216</v>
      </c>
      <c r="C199" s="2" t="s">
        <v>4</v>
      </c>
    </row>
    <row r="200" spans="1:3" x14ac:dyDescent="0.35">
      <c r="A200" s="5">
        <v>193</v>
      </c>
      <c r="B200" s="2" t="str">
        <f>"00800607"</f>
        <v>00800607</v>
      </c>
      <c r="C200" s="2" t="s">
        <v>4</v>
      </c>
    </row>
    <row r="201" spans="1:3" x14ac:dyDescent="0.35">
      <c r="A201" s="5">
        <v>194</v>
      </c>
      <c r="B201" s="2" t="str">
        <f>"00983321"</f>
        <v>00983321</v>
      </c>
      <c r="C201" s="2" t="s">
        <v>4</v>
      </c>
    </row>
    <row r="202" spans="1:3" x14ac:dyDescent="0.35">
      <c r="A202" s="5">
        <v>195</v>
      </c>
      <c r="B202" s="2" t="str">
        <f>"00835909"</f>
        <v>00835909</v>
      </c>
      <c r="C202" s="2" t="str">
        <f>"003"</f>
        <v>003</v>
      </c>
    </row>
    <row r="203" spans="1:3" x14ac:dyDescent="0.35">
      <c r="A203" s="5">
        <v>196</v>
      </c>
      <c r="B203" s="2" t="str">
        <f>"201511037118"</f>
        <v>201511037118</v>
      </c>
      <c r="C203" s="2" t="s">
        <v>4</v>
      </c>
    </row>
    <row r="204" spans="1:3" x14ac:dyDescent="0.35">
      <c r="A204" s="5">
        <v>197</v>
      </c>
      <c r="B204" s="2" t="str">
        <f>"00931944"</f>
        <v>00931944</v>
      </c>
      <c r="C204" s="2" t="str">
        <f>"003"</f>
        <v>003</v>
      </c>
    </row>
    <row r="205" spans="1:3" x14ac:dyDescent="0.35">
      <c r="A205" s="5">
        <v>198</v>
      </c>
      <c r="B205" s="2" t="str">
        <f>"00982868"</f>
        <v>00982868</v>
      </c>
      <c r="C205" s="2" t="str">
        <f>"001"</f>
        <v>001</v>
      </c>
    </row>
    <row r="206" spans="1:3" x14ac:dyDescent="0.35">
      <c r="A206" s="5">
        <v>199</v>
      </c>
      <c r="B206" s="2" t="str">
        <f>"00981839"</f>
        <v>00981839</v>
      </c>
      <c r="C206" s="2" t="s">
        <v>4</v>
      </c>
    </row>
    <row r="207" spans="1:3" x14ac:dyDescent="0.35">
      <c r="A207" s="5">
        <v>200</v>
      </c>
      <c r="B207" s="2" t="str">
        <f>"00983664"</f>
        <v>00983664</v>
      </c>
      <c r="C207" s="2" t="s">
        <v>4</v>
      </c>
    </row>
    <row r="208" spans="1:3" x14ac:dyDescent="0.35">
      <c r="A208" s="5">
        <v>201</v>
      </c>
      <c r="B208" s="2" t="str">
        <f>"00874679"</f>
        <v>00874679</v>
      </c>
      <c r="C208" s="2" t="str">
        <f>"003"</f>
        <v>003</v>
      </c>
    </row>
    <row r="209" spans="1:3" x14ac:dyDescent="0.35">
      <c r="A209" s="5">
        <v>202</v>
      </c>
      <c r="B209" s="2" t="str">
        <f>"00761187"</f>
        <v>00761187</v>
      </c>
      <c r="C209" s="2" t="s">
        <v>6</v>
      </c>
    </row>
    <row r="210" spans="1:3" x14ac:dyDescent="0.35">
      <c r="A210" s="5">
        <v>203</v>
      </c>
      <c r="B210" s="2" t="str">
        <f>"00946735"</f>
        <v>00946735</v>
      </c>
      <c r="C210" s="2" t="s">
        <v>6</v>
      </c>
    </row>
    <row r="211" spans="1:3" x14ac:dyDescent="0.35">
      <c r="A211" s="5">
        <v>204</v>
      </c>
      <c r="B211" s="2" t="str">
        <f>"00979789"</f>
        <v>00979789</v>
      </c>
      <c r="C211" s="2" t="s">
        <v>4</v>
      </c>
    </row>
    <row r="212" spans="1:3" x14ac:dyDescent="0.35">
      <c r="A212" s="5">
        <v>205</v>
      </c>
      <c r="B212" s="2" t="str">
        <f>"00122423"</f>
        <v>00122423</v>
      </c>
      <c r="C212" s="2" t="str">
        <f>"003"</f>
        <v>003</v>
      </c>
    </row>
    <row r="213" spans="1:3" x14ac:dyDescent="0.35">
      <c r="A213" s="5">
        <v>206</v>
      </c>
      <c r="B213" s="2" t="str">
        <f>"00980983"</f>
        <v>00980983</v>
      </c>
      <c r="C213" s="2" t="s">
        <v>4</v>
      </c>
    </row>
    <row r="214" spans="1:3" x14ac:dyDescent="0.35">
      <c r="A214" s="5">
        <v>207</v>
      </c>
      <c r="B214" s="2" t="str">
        <f>"00463616"</f>
        <v>00463616</v>
      </c>
      <c r="C214" s="2" t="s">
        <v>4</v>
      </c>
    </row>
    <row r="215" spans="1:3" x14ac:dyDescent="0.35">
      <c r="A215" s="5">
        <v>208</v>
      </c>
      <c r="B215" s="2" t="str">
        <f>"201406019165"</f>
        <v>201406019165</v>
      </c>
      <c r="C215" s="2" t="s">
        <v>6</v>
      </c>
    </row>
    <row r="216" spans="1:3" x14ac:dyDescent="0.35">
      <c r="A216" s="5">
        <v>209</v>
      </c>
      <c r="B216" s="2" t="str">
        <f>"00976554"</f>
        <v>00976554</v>
      </c>
      <c r="C216" s="2" t="s">
        <v>4</v>
      </c>
    </row>
    <row r="217" spans="1:3" x14ac:dyDescent="0.35">
      <c r="A217" s="5">
        <v>210</v>
      </c>
      <c r="B217" s="2" t="str">
        <f>"00827373"</f>
        <v>00827373</v>
      </c>
      <c r="C217" s="2" t="s">
        <v>6</v>
      </c>
    </row>
    <row r="218" spans="1:3" ht="29" x14ac:dyDescent="0.35">
      <c r="A218" s="5">
        <v>211</v>
      </c>
      <c r="B218" s="2" t="str">
        <f>"00551307"</f>
        <v>00551307</v>
      </c>
      <c r="C218" s="2" t="s">
        <v>5</v>
      </c>
    </row>
    <row r="219" spans="1:3" ht="29" x14ac:dyDescent="0.35">
      <c r="A219" s="5">
        <v>212</v>
      </c>
      <c r="B219" s="2" t="str">
        <f>"00938316"</f>
        <v>00938316</v>
      </c>
      <c r="C219" s="2" t="s">
        <v>5</v>
      </c>
    </row>
    <row r="220" spans="1:3" x14ac:dyDescent="0.35">
      <c r="A220" s="5">
        <v>213</v>
      </c>
      <c r="B220" s="2" t="str">
        <f>"00842754"</f>
        <v>00842754</v>
      </c>
      <c r="C220" s="2" t="s">
        <v>6</v>
      </c>
    </row>
    <row r="221" spans="1:3" x14ac:dyDescent="0.35">
      <c r="A221" s="5">
        <v>214</v>
      </c>
      <c r="B221" s="2" t="str">
        <f>"00981787"</f>
        <v>00981787</v>
      </c>
      <c r="C221" s="2" t="str">
        <f>"003"</f>
        <v>003</v>
      </c>
    </row>
    <row r="222" spans="1:3" x14ac:dyDescent="0.35">
      <c r="A222" s="5">
        <v>215</v>
      </c>
      <c r="B222" s="2" t="str">
        <f>"00982263"</f>
        <v>00982263</v>
      </c>
      <c r="C222" s="2" t="s">
        <v>4</v>
      </c>
    </row>
    <row r="223" spans="1:3" x14ac:dyDescent="0.35">
      <c r="A223" s="5">
        <v>216</v>
      </c>
      <c r="B223" s="2" t="str">
        <f>"00975860"</f>
        <v>00975860</v>
      </c>
      <c r="C223" s="2" t="str">
        <f>"003"</f>
        <v>003</v>
      </c>
    </row>
    <row r="224" spans="1:3" x14ac:dyDescent="0.35">
      <c r="A224" s="5">
        <v>217</v>
      </c>
      <c r="B224" s="2" t="str">
        <f>"00153395"</f>
        <v>00153395</v>
      </c>
      <c r="C224" s="2" t="s">
        <v>4</v>
      </c>
    </row>
    <row r="225" spans="1:3" ht="29" x14ac:dyDescent="0.35">
      <c r="A225" s="5">
        <v>218</v>
      </c>
      <c r="B225" s="2" t="str">
        <f>"00313982"</f>
        <v>00313982</v>
      </c>
      <c r="C225" s="2" t="s">
        <v>5</v>
      </c>
    </row>
    <row r="226" spans="1:3" x14ac:dyDescent="0.35">
      <c r="A226" s="5">
        <v>219</v>
      </c>
      <c r="B226" s="2" t="str">
        <f>"00982577"</f>
        <v>00982577</v>
      </c>
      <c r="C226" s="2" t="s">
        <v>6</v>
      </c>
    </row>
    <row r="227" spans="1:3" x14ac:dyDescent="0.35">
      <c r="A227" s="5">
        <v>220</v>
      </c>
      <c r="B227" s="2" t="str">
        <f>"00982643"</f>
        <v>00982643</v>
      </c>
      <c r="C227" s="2" t="str">
        <f>"003"</f>
        <v>003</v>
      </c>
    </row>
    <row r="228" spans="1:3" x14ac:dyDescent="0.35">
      <c r="A228" s="5">
        <v>221</v>
      </c>
      <c r="B228" s="2" t="str">
        <f>"00979080"</f>
        <v>00979080</v>
      </c>
      <c r="C228" s="2" t="s">
        <v>4</v>
      </c>
    </row>
    <row r="229" spans="1:3" x14ac:dyDescent="0.35">
      <c r="A229" s="5">
        <v>222</v>
      </c>
      <c r="B229" s="2" t="str">
        <f>"00980946"</f>
        <v>00980946</v>
      </c>
      <c r="C229" s="2" t="str">
        <f>"003"</f>
        <v>003</v>
      </c>
    </row>
    <row r="230" spans="1:3" x14ac:dyDescent="0.35">
      <c r="A230" s="5">
        <v>223</v>
      </c>
      <c r="B230" s="2" t="str">
        <f>"00545330"</f>
        <v>00545330</v>
      </c>
      <c r="C230" s="2" t="s">
        <v>6</v>
      </c>
    </row>
    <row r="231" spans="1:3" ht="29" x14ac:dyDescent="0.35">
      <c r="A231" s="5">
        <v>224</v>
      </c>
      <c r="B231" s="2" t="str">
        <f>"00980815"</f>
        <v>00980815</v>
      </c>
      <c r="C231" s="2" t="s">
        <v>10</v>
      </c>
    </row>
    <row r="232" spans="1:3" x14ac:dyDescent="0.35">
      <c r="A232" s="5">
        <v>225</v>
      </c>
      <c r="B232" s="2" t="str">
        <f>"00973199"</f>
        <v>00973199</v>
      </c>
      <c r="C232" s="2" t="str">
        <f>"003"</f>
        <v>003</v>
      </c>
    </row>
    <row r="233" spans="1:3" x14ac:dyDescent="0.35">
      <c r="A233" s="5">
        <v>226</v>
      </c>
      <c r="B233" s="2" t="str">
        <f>"201409004240"</f>
        <v>201409004240</v>
      </c>
      <c r="C233" s="2" t="s">
        <v>4</v>
      </c>
    </row>
    <row r="234" spans="1:3" x14ac:dyDescent="0.35">
      <c r="A234" s="5">
        <v>227</v>
      </c>
      <c r="B234" s="2" t="str">
        <f>"00983517"</f>
        <v>00983517</v>
      </c>
      <c r="C234" s="2" t="str">
        <f>"003"</f>
        <v>003</v>
      </c>
    </row>
    <row r="235" spans="1:3" x14ac:dyDescent="0.35">
      <c r="A235" s="5">
        <v>228</v>
      </c>
      <c r="B235" s="2" t="str">
        <f>"00982211"</f>
        <v>00982211</v>
      </c>
      <c r="C235" s="2" t="s">
        <v>4</v>
      </c>
    </row>
    <row r="236" spans="1:3" x14ac:dyDescent="0.35">
      <c r="A236" s="5">
        <v>229</v>
      </c>
      <c r="B236" s="2" t="str">
        <f>"00983604"</f>
        <v>00983604</v>
      </c>
      <c r="C236" s="2" t="s">
        <v>4</v>
      </c>
    </row>
    <row r="237" spans="1:3" x14ac:dyDescent="0.35">
      <c r="A237" s="5">
        <v>230</v>
      </c>
      <c r="B237" s="2" t="str">
        <f>"00973460"</f>
        <v>00973460</v>
      </c>
      <c r="C237" s="2" t="str">
        <f>"003"</f>
        <v>003</v>
      </c>
    </row>
    <row r="238" spans="1:3" x14ac:dyDescent="0.35">
      <c r="A238" s="5">
        <v>231</v>
      </c>
      <c r="B238" s="2" t="str">
        <f>"00805123"</f>
        <v>00805123</v>
      </c>
      <c r="C238" s="2" t="s">
        <v>4</v>
      </c>
    </row>
    <row r="239" spans="1:3" x14ac:dyDescent="0.35">
      <c r="A239" s="5">
        <v>232</v>
      </c>
      <c r="B239" s="2" t="str">
        <f>"00859291"</f>
        <v>00859291</v>
      </c>
      <c r="C239" s="2" t="str">
        <f>"003"</f>
        <v>003</v>
      </c>
    </row>
    <row r="240" spans="1:3" x14ac:dyDescent="0.35">
      <c r="A240" s="5">
        <v>233</v>
      </c>
      <c r="B240" s="2" t="str">
        <f>"00983731"</f>
        <v>00983731</v>
      </c>
      <c r="C240" s="2" t="s">
        <v>4</v>
      </c>
    </row>
    <row r="241" spans="1:3" x14ac:dyDescent="0.35">
      <c r="A241" s="5">
        <v>234</v>
      </c>
      <c r="B241" s="2" t="str">
        <f>"00983760"</f>
        <v>00983760</v>
      </c>
      <c r="C241" s="2" t="s">
        <v>4</v>
      </c>
    </row>
    <row r="242" spans="1:3" x14ac:dyDescent="0.35">
      <c r="A242" s="5">
        <v>235</v>
      </c>
      <c r="B242" s="2" t="str">
        <f>"00152846"</f>
        <v>00152846</v>
      </c>
      <c r="C242" s="2" t="str">
        <f>"003"</f>
        <v>003</v>
      </c>
    </row>
    <row r="243" spans="1:3" x14ac:dyDescent="0.35">
      <c r="A243" s="5">
        <v>236</v>
      </c>
      <c r="B243" s="2" t="str">
        <f>"00746892"</f>
        <v>00746892</v>
      </c>
      <c r="C243" s="2" t="str">
        <f>"003"</f>
        <v>003</v>
      </c>
    </row>
    <row r="244" spans="1:3" x14ac:dyDescent="0.35">
      <c r="A244" s="5">
        <v>237</v>
      </c>
      <c r="B244" s="2" t="str">
        <f>"00446915"</f>
        <v>00446915</v>
      </c>
      <c r="C244" s="2" t="str">
        <f>"003"</f>
        <v>003</v>
      </c>
    </row>
    <row r="245" spans="1:3" x14ac:dyDescent="0.35">
      <c r="A245" s="5">
        <v>238</v>
      </c>
      <c r="B245" s="2" t="str">
        <f>"00809903"</f>
        <v>00809903</v>
      </c>
      <c r="C245" s="2" t="str">
        <f>"003"</f>
        <v>003</v>
      </c>
    </row>
    <row r="246" spans="1:3" x14ac:dyDescent="0.35">
      <c r="A246" s="5">
        <v>239</v>
      </c>
      <c r="B246" s="2" t="str">
        <f>"00871085"</f>
        <v>00871085</v>
      </c>
      <c r="C246" s="2" t="s">
        <v>4</v>
      </c>
    </row>
    <row r="247" spans="1:3" x14ac:dyDescent="0.35">
      <c r="A247" s="5">
        <v>240</v>
      </c>
      <c r="B247" s="2" t="str">
        <f>"00984417"</f>
        <v>00984417</v>
      </c>
      <c r="C247" s="2" t="s">
        <v>4</v>
      </c>
    </row>
    <row r="248" spans="1:3" x14ac:dyDescent="0.35">
      <c r="A248" s="5">
        <v>241</v>
      </c>
      <c r="B248" s="2" t="str">
        <f>"00984421"</f>
        <v>00984421</v>
      </c>
      <c r="C248" s="2" t="str">
        <f>"001"</f>
        <v>001</v>
      </c>
    </row>
    <row r="249" spans="1:3" x14ac:dyDescent="0.35">
      <c r="A249" s="5">
        <v>242</v>
      </c>
      <c r="B249" s="2" t="str">
        <f>"00876328"</f>
        <v>00876328</v>
      </c>
      <c r="C249" s="2" t="str">
        <f>"003"</f>
        <v>003</v>
      </c>
    </row>
    <row r="250" spans="1:3" x14ac:dyDescent="0.35">
      <c r="A250" s="5">
        <v>243</v>
      </c>
      <c r="B250" s="2" t="str">
        <f>"00974744"</f>
        <v>00974744</v>
      </c>
      <c r="C250" s="2" t="str">
        <f>"003"</f>
        <v>003</v>
      </c>
    </row>
    <row r="251" spans="1:3" x14ac:dyDescent="0.35">
      <c r="A251" s="5">
        <v>244</v>
      </c>
      <c r="B251" s="2" t="str">
        <f>"00984314"</f>
        <v>00984314</v>
      </c>
      <c r="C251" s="2" t="s">
        <v>4</v>
      </c>
    </row>
    <row r="252" spans="1:3" x14ac:dyDescent="0.35">
      <c r="A252" s="5">
        <v>245</v>
      </c>
      <c r="B252" s="2" t="str">
        <f>"201511006374"</f>
        <v>201511006374</v>
      </c>
      <c r="C252" s="2" t="s">
        <v>4</v>
      </c>
    </row>
    <row r="253" spans="1:3" x14ac:dyDescent="0.35">
      <c r="A253" s="5">
        <v>246</v>
      </c>
      <c r="B253" s="2" t="str">
        <f>"00816731"</f>
        <v>00816731</v>
      </c>
      <c r="C253" s="2" t="s">
        <v>6</v>
      </c>
    </row>
    <row r="254" spans="1:3" x14ac:dyDescent="0.35">
      <c r="A254" s="5">
        <v>247</v>
      </c>
      <c r="B254" s="2" t="str">
        <f>"00680069"</f>
        <v>00680069</v>
      </c>
      <c r="C254" s="2" t="s">
        <v>4</v>
      </c>
    </row>
    <row r="255" spans="1:3" x14ac:dyDescent="0.35">
      <c r="A255" s="5">
        <v>248</v>
      </c>
      <c r="B255" s="2" t="str">
        <f>"00982656"</f>
        <v>00982656</v>
      </c>
      <c r="C255" s="2" t="s">
        <v>4</v>
      </c>
    </row>
    <row r="256" spans="1:3" x14ac:dyDescent="0.35">
      <c r="A256" s="5">
        <v>249</v>
      </c>
      <c r="B256" s="2" t="str">
        <f>"00349025"</f>
        <v>00349025</v>
      </c>
      <c r="C256" s="2" t="s">
        <v>4</v>
      </c>
    </row>
    <row r="257" spans="1:3" x14ac:dyDescent="0.35">
      <c r="A257" s="5">
        <v>250</v>
      </c>
      <c r="B257" s="2" t="str">
        <f>"00121018"</f>
        <v>00121018</v>
      </c>
      <c r="C257" s="2" t="str">
        <f>"003"</f>
        <v>003</v>
      </c>
    </row>
    <row r="258" spans="1:3" x14ac:dyDescent="0.35">
      <c r="A258" s="5">
        <v>251</v>
      </c>
      <c r="B258" s="2" t="str">
        <f>"00981469"</f>
        <v>00981469</v>
      </c>
      <c r="C258" s="2" t="s">
        <v>4</v>
      </c>
    </row>
    <row r="259" spans="1:3" x14ac:dyDescent="0.35">
      <c r="A259" s="5">
        <v>252</v>
      </c>
      <c r="B259" s="2" t="str">
        <f>"00982108"</f>
        <v>00982108</v>
      </c>
      <c r="C259" s="2" t="s">
        <v>6</v>
      </c>
    </row>
    <row r="260" spans="1:3" x14ac:dyDescent="0.35">
      <c r="A260" s="5">
        <v>253</v>
      </c>
      <c r="B260" s="2" t="str">
        <f>"00982481"</f>
        <v>00982481</v>
      </c>
      <c r="C260" s="2" t="str">
        <f>"003"</f>
        <v>003</v>
      </c>
    </row>
    <row r="261" spans="1:3" ht="29" x14ac:dyDescent="0.35">
      <c r="A261" s="5">
        <v>254</v>
      </c>
      <c r="B261" s="2" t="str">
        <f>"00982731"</f>
        <v>00982731</v>
      </c>
      <c r="C261" s="2" t="s">
        <v>10</v>
      </c>
    </row>
    <row r="262" spans="1:3" x14ac:dyDescent="0.35">
      <c r="A262" s="5">
        <v>255</v>
      </c>
      <c r="B262" s="2" t="str">
        <f>"201511005402"</f>
        <v>201511005402</v>
      </c>
      <c r="C262" s="2" t="s">
        <v>12</v>
      </c>
    </row>
    <row r="263" spans="1:3" x14ac:dyDescent="0.35">
      <c r="A263" s="5">
        <v>256</v>
      </c>
      <c r="B263" s="2" t="str">
        <f>"00982777"</f>
        <v>00982777</v>
      </c>
      <c r="C263" s="2" t="s">
        <v>4</v>
      </c>
    </row>
    <row r="264" spans="1:3" x14ac:dyDescent="0.35">
      <c r="A264" s="5">
        <v>257</v>
      </c>
      <c r="B264" s="2" t="str">
        <f>"00730840"</f>
        <v>00730840</v>
      </c>
      <c r="C264" s="2" t="s">
        <v>12</v>
      </c>
    </row>
    <row r="265" spans="1:3" x14ac:dyDescent="0.35">
      <c r="A265" s="5">
        <v>258</v>
      </c>
      <c r="B265" s="2" t="str">
        <f>"00932827"</f>
        <v>00932827</v>
      </c>
      <c r="C265" s="2" t="s">
        <v>14</v>
      </c>
    </row>
    <row r="266" spans="1:3" x14ac:dyDescent="0.35">
      <c r="A266" s="5">
        <v>259</v>
      </c>
      <c r="B266" s="2" t="str">
        <f>"00975018"</f>
        <v>00975018</v>
      </c>
      <c r="C266" s="2" t="s">
        <v>4</v>
      </c>
    </row>
    <row r="267" spans="1:3" x14ac:dyDescent="0.35">
      <c r="A267" s="5">
        <v>260</v>
      </c>
      <c r="B267" s="2" t="str">
        <f>"00983780"</f>
        <v>00983780</v>
      </c>
      <c r="C267" s="2" t="s">
        <v>4</v>
      </c>
    </row>
    <row r="268" spans="1:3" x14ac:dyDescent="0.35">
      <c r="A268" s="5">
        <v>261</v>
      </c>
      <c r="B268" s="2" t="str">
        <f>"00983883"</f>
        <v>00983883</v>
      </c>
      <c r="C268" s="2" t="s">
        <v>14</v>
      </c>
    </row>
    <row r="269" spans="1:3" x14ac:dyDescent="0.35">
      <c r="A269" s="5">
        <v>262</v>
      </c>
      <c r="B269" s="2" t="str">
        <f>"00478172"</f>
        <v>00478172</v>
      </c>
      <c r="C269" s="2" t="str">
        <f>"003"</f>
        <v>003</v>
      </c>
    </row>
    <row r="270" spans="1:3" x14ac:dyDescent="0.35">
      <c r="A270" s="5">
        <v>263</v>
      </c>
      <c r="B270" s="2" t="str">
        <f>"00975529"</f>
        <v>00975529</v>
      </c>
      <c r="C270" s="2" t="s">
        <v>12</v>
      </c>
    </row>
    <row r="271" spans="1:3" ht="29" x14ac:dyDescent="0.35">
      <c r="A271" s="5">
        <v>264</v>
      </c>
      <c r="B271" s="2" t="str">
        <f>"00971269"</f>
        <v>00971269</v>
      </c>
      <c r="C271" s="2" t="s">
        <v>5</v>
      </c>
    </row>
    <row r="272" spans="1:3" ht="29" x14ac:dyDescent="0.35">
      <c r="A272" s="5">
        <v>265</v>
      </c>
      <c r="B272" s="2" t="str">
        <f>"00789073"</f>
        <v>00789073</v>
      </c>
      <c r="C272" s="2" t="s">
        <v>5</v>
      </c>
    </row>
    <row r="273" spans="1:3" x14ac:dyDescent="0.35">
      <c r="A273" s="5">
        <v>266</v>
      </c>
      <c r="B273" s="2" t="str">
        <f>"00858498"</f>
        <v>00858498</v>
      </c>
      <c r="C273" s="2" t="str">
        <f>"003"</f>
        <v>003</v>
      </c>
    </row>
    <row r="274" spans="1:3" x14ac:dyDescent="0.35">
      <c r="A274" s="5">
        <v>267</v>
      </c>
      <c r="B274" s="2" t="str">
        <f>"00445553"</f>
        <v>00445553</v>
      </c>
      <c r="C274" s="2" t="str">
        <f>"003"</f>
        <v>003</v>
      </c>
    </row>
    <row r="275" spans="1:3" x14ac:dyDescent="0.35">
      <c r="A275" s="5">
        <v>268</v>
      </c>
      <c r="B275" s="2" t="str">
        <f>"00984405"</f>
        <v>00984405</v>
      </c>
      <c r="C275" s="2" t="s">
        <v>4</v>
      </c>
    </row>
    <row r="276" spans="1:3" x14ac:dyDescent="0.35">
      <c r="A276" s="5">
        <v>269</v>
      </c>
      <c r="B276" s="2" t="str">
        <f>"00984502"</f>
        <v>00984502</v>
      </c>
      <c r="C276" s="2" t="s">
        <v>4</v>
      </c>
    </row>
    <row r="277" spans="1:3" ht="29" x14ac:dyDescent="0.35">
      <c r="A277" s="5">
        <v>270</v>
      </c>
      <c r="B277" s="2" t="str">
        <f>"00197269"</f>
        <v>00197269</v>
      </c>
      <c r="C277" s="2" t="s">
        <v>5</v>
      </c>
    </row>
    <row r="278" spans="1:3" x14ac:dyDescent="0.35">
      <c r="A278" s="5">
        <v>271</v>
      </c>
      <c r="B278" s="2" t="str">
        <f>"00984527"</f>
        <v>00984527</v>
      </c>
      <c r="C278" s="2" t="s">
        <v>4</v>
      </c>
    </row>
    <row r="279" spans="1:3" x14ac:dyDescent="0.35">
      <c r="A279" s="5">
        <v>272</v>
      </c>
      <c r="B279" s="2" t="str">
        <f>"00981692"</f>
        <v>00981692</v>
      </c>
      <c r="C279" s="2" t="str">
        <f>"003"</f>
        <v>003</v>
      </c>
    </row>
    <row r="280" spans="1:3" x14ac:dyDescent="0.35">
      <c r="A280" s="5">
        <v>273</v>
      </c>
      <c r="B280" s="2" t="str">
        <f>"00984555"</f>
        <v>00984555</v>
      </c>
      <c r="C280" s="2" t="s">
        <v>4</v>
      </c>
    </row>
    <row r="281" spans="1:3" x14ac:dyDescent="0.35">
      <c r="A281" s="5">
        <v>274</v>
      </c>
      <c r="B281" s="2" t="str">
        <f>"00984559"</f>
        <v>00984559</v>
      </c>
      <c r="C281" s="2" t="s">
        <v>6</v>
      </c>
    </row>
    <row r="282" spans="1:3" x14ac:dyDescent="0.35">
      <c r="A282" s="5">
        <v>275</v>
      </c>
      <c r="B282" s="2" t="str">
        <f>"00484742"</f>
        <v>00484742</v>
      </c>
      <c r="C282" s="2" t="s">
        <v>4</v>
      </c>
    </row>
    <row r="283" spans="1:3" x14ac:dyDescent="0.35">
      <c r="A283" s="5">
        <v>276</v>
      </c>
      <c r="B283" s="2" t="str">
        <f>"00449330"</f>
        <v>00449330</v>
      </c>
      <c r="C283" s="2" t="str">
        <f>"003"</f>
        <v>003</v>
      </c>
    </row>
    <row r="284" spans="1:3" x14ac:dyDescent="0.35">
      <c r="A284" s="5">
        <v>277</v>
      </c>
      <c r="B284" s="2" t="str">
        <f>"00116308"</f>
        <v>00116308</v>
      </c>
      <c r="C284" s="2" t="str">
        <f>"003"</f>
        <v>003</v>
      </c>
    </row>
    <row r="285" spans="1:3" x14ac:dyDescent="0.35">
      <c r="A285" s="5">
        <v>278</v>
      </c>
      <c r="B285" s="2" t="str">
        <f>"00654840"</f>
        <v>00654840</v>
      </c>
      <c r="C285" s="2" t="s">
        <v>4</v>
      </c>
    </row>
    <row r="286" spans="1:3" x14ac:dyDescent="0.35">
      <c r="A286" s="5">
        <v>279</v>
      </c>
      <c r="B286" s="2" t="str">
        <f>"00613783"</f>
        <v>00613783</v>
      </c>
      <c r="C286" s="2" t="s">
        <v>14</v>
      </c>
    </row>
    <row r="287" spans="1:3" x14ac:dyDescent="0.35">
      <c r="A287" s="5">
        <v>280</v>
      </c>
      <c r="B287" s="2" t="str">
        <f>"00150413"</f>
        <v>00150413</v>
      </c>
      <c r="C287" s="2" t="s">
        <v>4</v>
      </c>
    </row>
    <row r="288" spans="1:3" x14ac:dyDescent="0.35">
      <c r="A288" s="5">
        <v>281</v>
      </c>
      <c r="B288" s="2" t="str">
        <f>"00981849"</f>
        <v>00981849</v>
      </c>
      <c r="C288" s="2" t="s">
        <v>4</v>
      </c>
    </row>
    <row r="289" spans="1:3" x14ac:dyDescent="0.35">
      <c r="A289" s="5">
        <v>282</v>
      </c>
      <c r="B289" s="2" t="str">
        <f>"00790494"</f>
        <v>00790494</v>
      </c>
      <c r="C289" s="2" t="str">
        <f>"003"</f>
        <v>003</v>
      </c>
    </row>
    <row r="290" spans="1:3" x14ac:dyDescent="0.35">
      <c r="A290" s="5">
        <v>283</v>
      </c>
      <c r="B290" s="2" t="str">
        <f>"00983620"</f>
        <v>00983620</v>
      </c>
      <c r="C290" s="2" t="s">
        <v>4</v>
      </c>
    </row>
    <row r="291" spans="1:3" x14ac:dyDescent="0.35">
      <c r="A291" s="5">
        <v>284</v>
      </c>
      <c r="B291" s="2" t="str">
        <f>"00698694"</f>
        <v>00698694</v>
      </c>
      <c r="C291" s="2" t="s">
        <v>4</v>
      </c>
    </row>
    <row r="292" spans="1:3" x14ac:dyDescent="0.35">
      <c r="A292" s="5">
        <v>285</v>
      </c>
      <c r="B292" s="2" t="str">
        <f>"00983698"</f>
        <v>00983698</v>
      </c>
      <c r="C292" s="2" t="s">
        <v>6</v>
      </c>
    </row>
    <row r="293" spans="1:3" x14ac:dyDescent="0.35">
      <c r="A293" s="5">
        <v>286</v>
      </c>
      <c r="B293" s="2" t="str">
        <f>"00983784"</f>
        <v>00983784</v>
      </c>
      <c r="C293" s="2" t="s">
        <v>4</v>
      </c>
    </row>
    <row r="294" spans="1:3" x14ac:dyDescent="0.35">
      <c r="A294" s="5">
        <v>287</v>
      </c>
      <c r="B294" s="2" t="str">
        <f>"00238170"</f>
        <v>00238170</v>
      </c>
      <c r="C294" s="2" t="str">
        <f>"003"</f>
        <v>003</v>
      </c>
    </row>
    <row r="295" spans="1:3" x14ac:dyDescent="0.35">
      <c r="A295" s="5">
        <v>288</v>
      </c>
      <c r="B295" s="2" t="str">
        <f>"00282015"</f>
        <v>00282015</v>
      </c>
      <c r="C295" s="2" t="str">
        <f>"003"</f>
        <v>003</v>
      </c>
    </row>
    <row r="296" spans="1:3" x14ac:dyDescent="0.35">
      <c r="A296" s="5">
        <v>289</v>
      </c>
      <c r="B296" s="2" t="str">
        <f>"201511037958"</f>
        <v>201511037958</v>
      </c>
      <c r="C296" s="2" t="s">
        <v>4</v>
      </c>
    </row>
    <row r="297" spans="1:3" x14ac:dyDescent="0.35">
      <c r="A297" s="5">
        <v>290</v>
      </c>
      <c r="B297" s="2" t="str">
        <f>"00982373"</f>
        <v>00982373</v>
      </c>
      <c r="C297" s="2" t="str">
        <f>"003"</f>
        <v>003</v>
      </c>
    </row>
    <row r="298" spans="1:3" x14ac:dyDescent="0.35">
      <c r="A298" s="5">
        <v>291</v>
      </c>
      <c r="B298" s="2" t="str">
        <f>"00108064"</f>
        <v>00108064</v>
      </c>
      <c r="C298" s="2" t="s">
        <v>12</v>
      </c>
    </row>
    <row r="299" spans="1:3" x14ac:dyDescent="0.35">
      <c r="A299" s="5">
        <v>292</v>
      </c>
      <c r="B299" s="2" t="str">
        <f>"00981567"</f>
        <v>00981567</v>
      </c>
      <c r="C299" s="2" t="str">
        <f>"003"</f>
        <v>003</v>
      </c>
    </row>
    <row r="300" spans="1:3" x14ac:dyDescent="0.35">
      <c r="A300" s="5">
        <v>293</v>
      </c>
      <c r="B300" s="2" t="str">
        <f>"00817435"</f>
        <v>00817435</v>
      </c>
      <c r="C300" s="2" t="str">
        <f>"003"</f>
        <v>003</v>
      </c>
    </row>
    <row r="301" spans="1:3" x14ac:dyDescent="0.35">
      <c r="A301" s="5">
        <v>294</v>
      </c>
      <c r="B301" s="2" t="str">
        <f>"00770410"</f>
        <v>00770410</v>
      </c>
      <c r="C301" s="2" t="s">
        <v>4</v>
      </c>
    </row>
    <row r="302" spans="1:3" x14ac:dyDescent="0.35">
      <c r="A302" s="5">
        <v>295</v>
      </c>
      <c r="B302" s="2" t="str">
        <f>"00874363"</f>
        <v>00874363</v>
      </c>
      <c r="C302" s="2" t="s">
        <v>4</v>
      </c>
    </row>
    <row r="303" spans="1:3" x14ac:dyDescent="0.35">
      <c r="A303" s="5">
        <v>296</v>
      </c>
      <c r="B303" s="2" t="str">
        <f>"00442609"</f>
        <v>00442609</v>
      </c>
      <c r="C303" s="2" t="s">
        <v>4</v>
      </c>
    </row>
    <row r="304" spans="1:3" x14ac:dyDescent="0.35">
      <c r="A304" s="5">
        <v>297</v>
      </c>
      <c r="B304" s="2" t="str">
        <f>"00982436"</f>
        <v>00982436</v>
      </c>
      <c r="C304" s="2" t="s">
        <v>4</v>
      </c>
    </row>
    <row r="305" spans="1:3" x14ac:dyDescent="0.35">
      <c r="A305" s="5">
        <v>298</v>
      </c>
      <c r="B305" s="2" t="str">
        <f>"00185062"</f>
        <v>00185062</v>
      </c>
      <c r="C305" s="2" t="str">
        <f>"003"</f>
        <v>003</v>
      </c>
    </row>
    <row r="306" spans="1:3" ht="29" x14ac:dyDescent="0.35">
      <c r="A306" s="5">
        <v>299</v>
      </c>
      <c r="B306" s="2" t="str">
        <f>"00447972"</f>
        <v>00447972</v>
      </c>
      <c r="C306" s="2" t="s">
        <v>5</v>
      </c>
    </row>
    <row r="307" spans="1:3" x14ac:dyDescent="0.35">
      <c r="A307" s="5">
        <v>300</v>
      </c>
      <c r="B307" s="2" t="str">
        <f>"00984491"</f>
        <v>00984491</v>
      </c>
      <c r="C307" s="2" t="str">
        <f>"003"</f>
        <v>003</v>
      </c>
    </row>
    <row r="308" spans="1:3" x14ac:dyDescent="0.35">
      <c r="A308" s="5">
        <v>301</v>
      </c>
      <c r="B308" s="2" t="str">
        <f>"00660191"</f>
        <v>00660191</v>
      </c>
      <c r="C308" s="2" t="str">
        <f>"003"</f>
        <v>003</v>
      </c>
    </row>
    <row r="309" spans="1:3" x14ac:dyDescent="0.35">
      <c r="A309" s="5">
        <v>302</v>
      </c>
      <c r="B309" s="2" t="str">
        <f>"00984508"</f>
        <v>00984508</v>
      </c>
      <c r="C309" s="2" t="s">
        <v>4</v>
      </c>
    </row>
    <row r="310" spans="1:3" x14ac:dyDescent="0.35">
      <c r="A310" s="5">
        <v>303</v>
      </c>
      <c r="B310" s="2" t="str">
        <f>"00846498"</f>
        <v>00846498</v>
      </c>
      <c r="C310" s="2" t="str">
        <f>"003"</f>
        <v>003</v>
      </c>
    </row>
    <row r="311" spans="1:3" ht="29" x14ac:dyDescent="0.35">
      <c r="A311" s="5">
        <v>304</v>
      </c>
      <c r="B311" s="2" t="str">
        <f>"00814497"</f>
        <v>00814497</v>
      </c>
      <c r="C311" s="2" t="s">
        <v>5</v>
      </c>
    </row>
    <row r="312" spans="1:3" x14ac:dyDescent="0.35">
      <c r="A312" s="5">
        <v>305</v>
      </c>
      <c r="B312" s="2" t="str">
        <f>"00931453"</f>
        <v>00931453</v>
      </c>
      <c r="C312" s="2" t="str">
        <f>"003"</f>
        <v>003</v>
      </c>
    </row>
    <row r="313" spans="1:3" x14ac:dyDescent="0.35">
      <c r="A313" s="5">
        <v>306</v>
      </c>
      <c r="B313" s="2" t="str">
        <f>"00979769"</f>
        <v>00979769</v>
      </c>
      <c r="C313" s="2" t="s">
        <v>4</v>
      </c>
    </row>
    <row r="314" spans="1:3" x14ac:dyDescent="0.35">
      <c r="A314" s="5">
        <v>307</v>
      </c>
      <c r="B314" s="2" t="str">
        <f>"00483931"</f>
        <v>00483931</v>
      </c>
      <c r="C314" s="2" t="s">
        <v>4</v>
      </c>
    </row>
    <row r="315" spans="1:3" x14ac:dyDescent="0.35">
      <c r="A315" s="5">
        <v>308</v>
      </c>
      <c r="B315" s="2" t="str">
        <f>"00260600"</f>
        <v>00260600</v>
      </c>
      <c r="C315" s="2" t="str">
        <f>"003"</f>
        <v>003</v>
      </c>
    </row>
    <row r="316" spans="1:3" ht="29" x14ac:dyDescent="0.35">
      <c r="A316" s="5">
        <v>309</v>
      </c>
      <c r="B316" s="2" t="str">
        <f>"00144969"</f>
        <v>00144969</v>
      </c>
      <c r="C316" s="2" t="s">
        <v>5</v>
      </c>
    </row>
    <row r="317" spans="1:3" x14ac:dyDescent="0.35">
      <c r="A317" s="5">
        <v>310</v>
      </c>
      <c r="B317" s="2" t="str">
        <f>"00226253"</f>
        <v>00226253</v>
      </c>
      <c r="C317" s="2" t="s">
        <v>9</v>
      </c>
    </row>
    <row r="318" spans="1:3" ht="29" x14ac:dyDescent="0.35">
      <c r="A318" s="5">
        <v>311</v>
      </c>
      <c r="B318" s="2" t="str">
        <f>"00447644"</f>
        <v>00447644</v>
      </c>
      <c r="C318" s="2" t="s">
        <v>10</v>
      </c>
    </row>
    <row r="319" spans="1:3" x14ac:dyDescent="0.35">
      <c r="A319" s="5">
        <v>312</v>
      </c>
      <c r="B319" s="2" t="str">
        <f>"00984619"</f>
        <v>00984619</v>
      </c>
      <c r="C319" s="2" t="str">
        <f>"003"</f>
        <v>003</v>
      </c>
    </row>
    <row r="320" spans="1:3" x14ac:dyDescent="0.35">
      <c r="A320" s="5">
        <v>313</v>
      </c>
      <c r="B320" s="2" t="str">
        <f>"201511018765"</f>
        <v>201511018765</v>
      </c>
      <c r="C320" s="2" t="s">
        <v>4</v>
      </c>
    </row>
    <row r="321" spans="1:3" x14ac:dyDescent="0.35">
      <c r="A321" s="5">
        <v>314</v>
      </c>
      <c r="B321" s="2" t="str">
        <f>"00814178"</f>
        <v>00814178</v>
      </c>
      <c r="C321" s="2" t="s">
        <v>4</v>
      </c>
    </row>
    <row r="322" spans="1:3" x14ac:dyDescent="0.35">
      <c r="A322" s="5">
        <v>315</v>
      </c>
      <c r="B322" s="2" t="str">
        <f>"00984513"</f>
        <v>00984513</v>
      </c>
      <c r="C322" s="2" t="s">
        <v>4</v>
      </c>
    </row>
    <row r="323" spans="1:3" x14ac:dyDescent="0.35">
      <c r="A323" s="5">
        <v>316</v>
      </c>
      <c r="B323" s="2" t="str">
        <f>"00984121"</f>
        <v>00984121</v>
      </c>
      <c r="C323" s="2" t="str">
        <f>"003"</f>
        <v>003</v>
      </c>
    </row>
    <row r="324" spans="1:3" ht="29" x14ac:dyDescent="0.35">
      <c r="A324" s="5">
        <v>317</v>
      </c>
      <c r="B324" s="2" t="str">
        <f>"00818679"</f>
        <v>00818679</v>
      </c>
      <c r="C324" s="2" t="s">
        <v>11</v>
      </c>
    </row>
    <row r="325" spans="1:3" x14ac:dyDescent="0.35">
      <c r="A325" s="5">
        <v>318</v>
      </c>
      <c r="B325" s="2" t="str">
        <f>"00983897"</f>
        <v>00983897</v>
      </c>
      <c r="C325" s="2" t="s">
        <v>4</v>
      </c>
    </row>
    <row r="326" spans="1:3" x14ac:dyDescent="0.35">
      <c r="A326" s="5">
        <v>319</v>
      </c>
      <c r="B326" s="2" t="str">
        <f>"00326200"</f>
        <v>00326200</v>
      </c>
      <c r="C326" s="2" t="s">
        <v>4</v>
      </c>
    </row>
    <row r="327" spans="1:3" x14ac:dyDescent="0.35">
      <c r="A327" s="5">
        <v>320</v>
      </c>
      <c r="B327" s="2" t="str">
        <f>"00766226"</f>
        <v>00766226</v>
      </c>
      <c r="C327" s="2" t="s">
        <v>6</v>
      </c>
    </row>
    <row r="328" spans="1:3" x14ac:dyDescent="0.35">
      <c r="A328" s="5">
        <v>321</v>
      </c>
      <c r="B328" s="2" t="str">
        <f>"00936833"</f>
        <v>00936833</v>
      </c>
      <c r="C328" s="2" t="s">
        <v>4</v>
      </c>
    </row>
    <row r="329" spans="1:3" x14ac:dyDescent="0.35">
      <c r="A329" s="5">
        <v>322</v>
      </c>
      <c r="B329" s="2" t="str">
        <f>"00878477"</f>
        <v>00878477</v>
      </c>
      <c r="C329" s="2" t="s">
        <v>9</v>
      </c>
    </row>
    <row r="330" spans="1:3" x14ac:dyDescent="0.35">
      <c r="A330" s="5">
        <v>323</v>
      </c>
      <c r="B330" s="2" t="str">
        <f>"00982419"</f>
        <v>00982419</v>
      </c>
      <c r="C330" s="2" t="str">
        <f>"003"</f>
        <v>003</v>
      </c>
    </row>
    <row r="331" spans="1:3" x14ac:dyDescent="0.35">
      <c r="A331" s="5">
        <v>324</v>
      </c>
      <c r="B331" s="2" t="str">
        <f>"00143418"</f>
        <v>00143418</v>
      </c>
      <c r="C331" s="2" t="s">
        <v>12</v>
      </c>
    </row>
    <row r="332" spans="1:3" x14ac:dyDescent="0.35">
      <c r="A332" s="5">
        <v>325</v>
      </c>
      <c r="B332" s="2" t="str">
        <f>"00801977"</f>
        <v>00801977</v>
      </c>
      <c r="C332" s="2" t="s">
        <v>4</v>
      </c>
    </row>
    <row r="333" spans="1:3" x14ac:dyDescent="0.35">
      <c r="A333" s="5">
        <v>326</v>
      </c>
      <c r="B333" s="2" t="str">
        <f>"00840762"</f>
        <v>00840762</v>
      </c>
      <c r="C333" s="2" t="str">
        <f>"003"</f>
        <v>003</v>
      </c>
    </row>
    <row r="334" spans="1:3" x14ac:dyDescent="0.35">
      <c r="A334" s="5">
        <v>327</v>
      </c>
      <c r="B334" s="2" t="str">
        <f>"00982175"</f>
        <v>00982175</v>
      </c>
      <c r="C334" s="2" t="str">
        <f>"003"</f>
        <v>003</v>
      </c>
    </row>
    <row r="335" spans="1:3" x14ac:dyDescent="0.35">
      <c r="A335" s="5">
        <v>328</v>
      </c>
      <c r="B335" s="2" t="str">
        <f>"00982289"</f>
        <v>00982289</v>
      </c>
      <c r="C335" s="2" t="s">
        <v>4</v>
      </c>
    </row>
    <row r="336" spans="1:3" x14ac:dyDescent="0.35">
      <c r="A336" s="5">
        <v>329</v>
      </c>
      <c r="B336" s="2" t="str">
        <f>"00491942"</f>
        <v>00491942</v>
      </c>
      <c r="C336" s="2" t="s">
        <v>6</v>
      </c>
    </row>
    <row r="337" spans="1:3" x14ac:dyDescent="0.35">
      <c r="A337" s="5">
        <v>330</v>
      </c>
      <c r="B337" s="2" t="str">
        <f>"00483890"</f>
        <v>00483890</v>
      </c>
      <c r="C337" s="2" t="str">
        <f>"003"</f>
        <v>003</v>
      </c>
    </row>
    <row r="338" spans="1:3" x14ac:dyDescent="0.35">
      <c r="A338" s="5">
        <v>331</v>
      </c>
      <c r="B338" s="2" t="str">
        <f>"201511006521"</f>
        <v>201511006521</v>
      </c>
      <c r="C338" s="2" t="str">
        <f>"003"</f>
        <v>003</v>
      </c>
    </row>
    <row r="339" spans="1:3" x14ac:dyDescent="0.35">
      <c r="A339" s="5">
        <v>332</v>
      </c>
      <c r="B339" s="2" t="str">
        <f>"00779107"</f>
        <v>00779107</v>
      </c>
      <c r="C339" s="2" t="s">
        <v>4</v>
      </c>
    </row>
    <row r="340" spans="1:3" x14ac:dyDescent="0.35">
      <c r="A340" s="5">
        <v>333</v>
      </c>
      <c r="B340" s="2" t="str">
        <f>"00984639"</f>
        <v>00984639</v>
      </c>
      <c r="C340" s="2" t="s">
        <v>4</v>
      </c>
    </row>
    <row r="341" spans="1:3" x14ac:dyDescent="0.35">
      <c r="A341" s="5">
        <v>334</v>
      </c>
      <c r="B341" s="2" t="str">
        <f>"00437781"</f>
        <v>00437781</v>
      </c>
      <c r="C341" s="2" t="str">
        <f>"004"</f>
        <v>004</v>
      </c>
    </row>
    <row r="342" spans="1:3" x14ac:dyDescent="0.35">
      <c r="A342" s="5">
        <v>335</v>
      </c>
      <c r="B342" s="2" t="str">
        <f>"00972952"</f>
        <v>00972952</v>
      </c>
      <c r="C342" s="2" t="str">
        <f>"003"</f>
        <v>003</v>
      </c>
    </row>
    <row r="343" spans="1:3" x14ac:dyDescent="0.35">
      <c r="A343" s="5">
        <v>336</v>
      </c>
      <c r="B343" s="2" t="str">
        <f>"00978800"</f>
        <v>00978800</v>
      </c>
      <c r="C343" s="2" t="str">
        <f>"003"</f>
        <v>003</v>
      </c>
    </row>
    <row r="344" spans="1:3" x14ac:dyDescent="0.35">
      <c r="A344" s="5">
        <v>337</v>
      </c>
      <c r="B344" s="2" t="str">
        <f>"00116420"</f>
        <v>00116420</v>
      </c>
      <c r="C344" s="2" t="str">
        <f>"003"</f>
        <v>003</v>
      </c>
    </row>
    <row r="345" spans="1:3" x14ac:dyDescent="0.35">
      <c r="A345" s="5">
        <v>338</v>
      </c>
      <c r="B345" s="2" t="str">
        <f>"201511016551"</f>
        <v>201511016551</v>
      </c>
      <c r="C345" s="2" t="s">
        <v>6</v>
      </c>
    </row>
    <row r="346" spans="1:3" x14ac:dyDescent="0.35">
      <c r="A346" s="5">
        <v>339</v>
      </c>
      <c r="B346" s="2" t="str">
        <f>"00629869"</f>
        <v>00629869</v>
      </c>
      <c r="C346" s="2" t="str">
        <f>"003"</f>
        <v>003</v>
      </c>
    </row>
    <row r="347" spans="1:3" x14ac:dyDescent="0.35">
      <c r="A347" s="5">
        <v>340</v>
      </c>
      <c r="B347" s="2" t="str">
        <f>"00441152"</f>
        <v>00441152</v>
      </c>
      <c r="C347" s="2" t="str">
        <f>"003"</f>
        <v>003</v>
      </c>
    </row>
    <row r="348" spans="1:3" ht="29" x14ac:dyDescent="0.35">
      <c r="A348" s="5">
        <v>341</v>
      </c>
      <c r="B348" s="2" t="str">
        <f>"00765342"</f>
        <v>00765342</v>
      </c>
      <c r="C348" s="2" t="s">
        <v>5</v>
      </c>
    </row>
    <row r="349" spans="1:3" ht="29" x14ac:dyDescent="0.35">
      <c r="A349" s="5">
        <v>342</v>
      </c>
      <c r="B349" s="2" t="str">
        <f>"00981803"</f>
        <v>00981803</v>
      </c>
      <c r="C349" s="2" t="s">
        <v>5</v>
      </c>
    </row>
    <row r="350" spans="1:3" x14ac:dyDescent="0.35">
      <c r="A350" s="5">
        <v>343</v>
      </c>
      <c r="B350" s="2" t="str">
        <f>"00137784"</f>
        <v>00137784</v>
      </c>
      <c r="C350" s="2" t="str">
        <f>"003"</f>
        <v>003</v>
      </c>
    </row>
    <row r="351" spans="1:3" ht="29" x14ac:dyDescent="0.35">
      <c r="A351" s="5">
        <v>344</v>
      </c>
      <c r="B351" s="2" t="str">
        <f>"00980483"</f>
        <v>00980483</v>
      </c>
      <c r="C351" s="2" t="s">
        <v>5</v>
      </c>
    </row>
    <row r="352" spans="1:3" x14ac:dyDescent="0.35">
      <c r="A352" s="5">
        <v>345</v>
      </c>
      <c r="B352" s="2" t="str">
        <f>"00981008"</f>
        <v>00981008</v>
      </c>
      <c r="C352" s="2" t="s">
        <v>4</v>
      </c>
    </row>
    <row r="353" spans="1:3" x14ac:dyDescent="0.35">
      <c r="A353" s="5">
        <v>346</v>
      </c>
      <c r="B353" s="2" t="str">
        <f>"00465086"</f>
        <v>00465086</v>
      </c>
      <c r="C353" s="2" t="s">
        <v>4</v>
      </c>
    </row>
    <row r="354" spans="1:3" x14ac:dyDescent="0.35">
      <c r="A354" s="5">
        <v>347</v>
      </c>
      <c r="B354" s="2" t="str">
        <f>"201512005431"</f>
        <v>201512005431</v>
      </c>
      <c r="C354" s="2" t="str">
        <f>"003"</f>
        <v>003</v>
      </c>
    </row>
    <row r="355" spans="1:3" x14ac:dyDescent="0.35">
      <c r="A355" s="5">
        <v>348</v>
      </c>
      <c r="B355" s="2" t="str">
        <f>"200804000558"</f>
        <v>200804000558</v>
      </c>
      <c r="C355" s="2" t="s">
        <v>12</v>
      </c>
    </row>
    <row r="356" spans="1:3" x14ac:dyDescent="0.35">
      <c r="A356" s="5">
        <v>349</v>
      </c>
      <c r="B356" s="2" t="str">
        <f>"00221836"</f>
        <v>00221836</v>
      </c>
      <c r="C356" s="2" t="s">
        <v>14</v>
      </c>
    </row>
    <row r="357" spans="1:3" x14ac:dyDescent="0.35">
      <c r="A357" s="5">
        <v>350</v>
      </c>
      <c r="B357" s="2" t="str">
        <f>"00692717"</f>
        <v>00692717</v>
      </c>
      <c r="C357" s="2" t="s">
        <v>12</v>
      </c>
    </row>
    <row r="358" spans="1:3" ht="29" x14ac:dyDescent="0.35">
      <c r="A358" s="5">
        <v>351</v>
      </c>
      <c r="B358" s="2" t="str">
        <f>"00247286"</f>
        <v>00247286</v>
      </c>
      <c r="C358" s="2" t="s">
        <v>5</v>
      </c>
    </row>
    <row r="359" spans="1:3" x14ac:dyDescent="0.35">
      <c r="A359" s="5">
        <v>352</v>
      </c>
      <c r="B359" s="2" t="str">
        <f>"201511011810"</f>
        <v>201511011810</v>
      </c>
      <c r="C359" s="2" t="s">
        <v>4</v>
      </c>
    </row>
    <row r="360" spans="1:3" x14ac:dyDescent="0.35">
      <c r="A360" s="5">
        <v>353</v>
      </c>
      <c r="B360" s="2" t="str">
        <f>"00203189"</f>
        <v>00203189</v>
      </c>
      <c r="C360" s="2" t="str">
        <f>"003"</f>
        <v>003</v>
      </c>
    </row>
    <row r="361" spans="1:3" x14ac:dyDescent="0.35">
      <c r="A361" s="5">
        <v>354</v>
      </c>
      <c r="B361" s="2" t="str">
        <f>"00481723"</f>
        <v>00481723</v>
      </c>
      <c r="C361" s="2" t="str">
        <f>"003"</f>
        <v>003</v>
      </c>
    </row>
    <row r="362" spans="1:3" x14ac:dyDescent="0.35">
      <c r="A362" s="5">
        <v>355</v>
      </c>
      <c r="B362" s="2" t="str">
        <f>"00980048"</f>
        <v>00980048</v>
      </c>
      <c r="C362" s="2" t="str">
        <f>"003"</f>
        <v>003</v>
      </c>
    </row>
    <row r="363" spans="1:3" x14ac:dyDescent="0.35">
      <c r="A363" s="5">
        <v>356</v>
      </c>
      <c r="B363" s="2" t="str">
        <f>"201410000072"</f>
        <v>201410000072</v>
      </c>
      <c r="C363" s="2" t="str">
        <f>"003"</f>
        <v>003</v>
      </c>
    </row>
    <row r="364" spans="1:3" x14ac:dyDescent="0.35">
      <c r="A364" s="5">
        <v>357</v>
      </c>
      <c r="B364" s="2" t="str">
        <f>"00982711"</f>
        <v>00982711</v>
      </c>
      <c r="C364" s="2" t="s">
        <v>4</v>
      </c>
    </row>
    <row r="365" spans="1:3" x14ac:dyDescent="0.35">
      <c r="A365" s="5">
        <v>358</v>
      </c>
      <c r="B365" s="2" t="str">
        <f>"00545967"</f>
        <v>00545967</v>
      </c>
      <c r="C365" s="2" t="s">
        <v>4</v>
      </c>
    </row>
    <row r="366" spans="1:3" x14ac:dyDescent="0.35">
      <c r="A366" s="5">
        <v>359</v>
      </c>
      <c r="B366" s="2" t="str">
        <f>"00978698"</f>
        <v>00978698</v>
      </c>
      <c r="C366" s="2" t="s">
        <v>4</v>
      </c>
    </row>
    <row r="367" spans="1:3" x14ac:dyDescent="0.35">
      <c r="A367" s="5">
        <v>360</v>
      </c>
      <c r="B367" s="2" t="str">
        <f>"201412006980"</f>
        <v>201412006980</v>
      </c>
      <c r="C367" s="2" t="str">
        <f>"001"</f>
        <v>001</v>
      </c>
    </row>
    <row r="368" spans="1:3" x14ac:dyDescent="0.35">
      <c r="A368" s="5">
        <v>361</v>
      </c>
      <c r="B368" s="2" t="str">
        <f>"00758943"</f>
        <v>00758943</v>
      </c>
      <c r="C368" s="2" t="s">
        <v>4</v>
      </c>
    </row>
    <row r="369" spans="1:3" x14ac:dyDescent="0.35">
      <c r="A369" s="5">
        <v>362</v>
      </c>
      <c r="B369" s="2" t="str">
        <f>"00264110"</f>
        <v>00264110</v>
      </c>
      <c r="C369" s="2" t="s">
        <v>4</v>
      </c>
    </row>
    <row r="370" spans="1:3" x14ac:dyDescent="0.35">
      <c r="A370" s="5">
        <v>363</v>
      </c>
      <c r="B370" s="2" t="str">
        <f>"00238098"</f>
        <v>00238098</v>
      </c>
      <c r="C370" s="2" t="s">
        <v>6</v>
      </c>
    </row>
    <row r="371" spans="1:3" x14ac:dyDescent="0.35">
      <c r="A371" s="5">
        <v>364</v>
      </c>
      <c r="B371" s="2" t="str">
        <f>"00981786"</f>
        <v>00981786</v>
      </c>
      <c r="C371" s="2" t="str">
        <f>"003"</f>
        <v>003</v>
      </c>
    </row>
    <row r="372" spans="1:3" x14ac:dyDescent="0.35">
      <c r="A372" s="5">
        <v>365</v>
      </c>
      <c r="B372" s="2" t="str">
        <f>"00983835"</f>
        <v>00983835</v>
      </c>
      <c r="C372" s="2" t="str">
        <f>"003"</f>
        <v>003</v>
      </c>
    </row>
    <row r="373" spans="1:3" ht="29" x14ac:dyDescent="0.35">
      <c r="A373" s="5">
        <v>366</v>
      </c>
      <c r="B373" s="2" t="str">
        <f>"00984521"</f>
        <v>00984521</v>
      </c>
      <c r="C373" s="2" t="s">
        <v>5</v>
      </c>
    </row>
    <row r="374" spans="1:3" x14ac:dyDescent="0.35">
      <c r="A374" s="5">
        <v>367</v>
      </c>
      <c r="B374" s="2" t="str">
        <f>"00984599"</f>
        <v>00984599</v>
      </c>
      <c r="C374" s="2" t="s">
        <v>4</v>
      </c>
    </row>
    <row r="375" spans="1:3" x14ac:dyDescent="0.35">
      <c r="A375" s="5">
        <v>368</v>
      </c>
      <c r="B375" s="2" t="str">
        <f>"00123526"</f>
        <v>00123526</v>
      </c>
      <c r="C375" s="2" t="s">
        <v>6</v>
      </c>
    </row>
    <row r="376" spans="1:3" ht="29" x14ac:dyDescent="0.35">
      <c r="A376" s="5">
        <v>369</v>
      </c>
      <c r="B376" s="2" t="str">
        <f>"00980987"</f>
        <v>00980987</v>
      </c>
      <c r="C376" s="2" t="s">
        <v>10</v>
      </c>
    </row>
    <row r="377" spans="1:3" x14ac:dyDescent="0.35">
      <c r="A377" s="5">
        <v>370</v>
      </c>
      <c r="B377" s="2" t="str">
        <f>"00984652"</f>
        <v>00984652</v>
      </c>
      <c r="C377" s="2" t="s">
        <v>4</v>
      </c>
    </row>
    <row r="378" spans="1:3" x14ac:dyDescent="0.35">
      <c r="A378" s="5">
        <v>371</v>
      </c>
      <c r="B378" s="2" t="str">
        <f>"00816074"</f>
        <v>00816074</v>
      </c>
      <c r="C378" s="2" t="str">
        <f>"003"</f>
        <v>003</v>
      </c>
    </row>
    <row r="379" spans="1:3" x14ac:dyDescent="0.35">
      <c r="A379" s="5">
        <v>372</v>
      </c>
      <c r="B379" s="2" t="str">
        <f>"00982021"</f>
        <v>00982021</v>
      </c>
      <c r="C379" s="2" t="s">
        <v>4</v>
      </c>
    </row>
    <row r="380" spans="1:3" ht="29" x14ac:dyDescent="0.35">
      <c r="A380" s="5">
        <v>373</v>
      </c>
      <c r="B380" s="2" t="str">
        <f>"00798567"</f>
        <v>00798567</v>
      </c>
      <c r="C380" s="2" t="s">
        <v>10</v>
      </c>
    </row>
    <row r="381" spans="1:3" x14ac:dyDescent="0.35">
      <c r="A381" s="5">
        <v>374</v>
      </c>
      <c r="B381" s="2" t="str">
        <f>"00984575"</f>
        <v>00984575</v>
      </c>
      <c r="C381" s="2" t="s">
        <v>16</v>
      </c>
    </row>
    <row r="382" spans="1:3" x14ac:dyDescent="0.35">
      <c r="A382" s="5">
        <v>375</v>
      </c>
      <c r="B382" s="2" t="str">
        <f>"00447305"</f>
        <v>00447305</v>
      </c>
      <c r="C382" s="2" t="str">
        <f>"004"</f>
        <v>004</v>
      </c>
    </row>
    <row r="383" spans="1:3" x14ac:dyDescent="0.35">
      <c r="A383" s="5">
        <v>376</v>
      </c>
      <c r="B383" s="2" t="str">
        <f>"00927255"</f>
        <v>00927255</v>
      </c>
      <c r="C383" s="2" t="s">
        <v>4</v>
      </c>
    </row>
    <row r="384" spans="1:3" ht="29" x14ac:dyDescent="0.35">
      <c r="A384" s="5">
        <v>377</v>
      </c>
      <c r="B384" s="2" t="str">
        <f>"00772075"</f>
        <v>00772075</v>
      </c>
      <c r="C384" s="2" t="s">
        <v>8</v>
      </c>
    </row>
    <row r="385" spans="1:3" x14ac:dyDescent="0.35">
      <c r="A385" s="5">
        <v>378</v>
      </c>
      <c r="B385" s="2" t="str">
        <f>"201511033301"</f>
        <v>201511033301</v>
      </c>
      <c r="C385" s="2" t="s">
        <v>4</v>
      </c>
    </row>
    <row r="386" spans="1:3" x14ac:dyDescent="0.35">
      <c r="A386" s="5">
        <v>379</v>
      </c>
      <c r="B386" s="2" t="str">
        <f>"00984603"</f>
        <v>00984603</v>
      </c>
      <c r="C386" s="2" t="s">
        <v>4</v>
      </c>
    </row>
    <row r="387" spans="1:3" x14ac:dyDescent="0.35">
      <c r="A387" s="5">
        <v>380</v>
      </c>
      <c r="B387" s="2" t="str">
        <f>"00270000"</f>
        <v>00270000</v>
      </c>
      <c r="C387" s="2" t="str">
        <f>"003"</f>
        <v>003</v>
      </c>
    </row>
    <row r="388" spans="1:3" ht="29" x14ac:dyDescent="0.35">
      <c r="A388" s="5">
        <v>381</v>
      </c>
      <c r="B388" s="2" t="str">
        <f>"00984080"</f>
        <v>00984080</v>
      </c>
      <c r="C388" s="2" t="s">
        <v>5</v>
      </c>
    </row>
    <row r="389" spans="1:3" x14ac:dyDescent="0.35">
      <c r="A389" s="5">
        <v>382</v>
      </c>
      <c r="B389" s="2" t="str">
        <f>"00984620"</f>
        <v>00984620</v>
      </c>
      <c r="C389" s="2" t="str">
        <f>"003"</f>
        <v>003</v>
      </c>
    </row>
    <row r="390" spans="1:3" ht="29" x14ac:dyDescent="0.35">
      <c r="A390" s="5">
        <v>383</v>
      </c>
      <c r="B390" s="2" t="str">
        <f>"00844956"</f>
        <v>00844956</v>
      </c>
      <c r="C390" s="2" t="s">
        <v>10</v>
      </c>
    </row>
    <row r="391" spans="1:3" ht="29" x14ac:dyDescent="0.35">
      <c r="A391" s="5">
        <v>384</v>
      </c>
      <c r="B391" s="2" t="str">
        <f>"00332903"</f>
        <v>00332903</v>
      </c>
      <c r="C391" s="2" t="s">
        <v>5</v>
      </c>
    </row>
    <row r="392" spans="1:3" x14ac:dyDescent="0.35">
      <c r="A392" s="5">
        <v>385</v>
      </c>
      <c r="B392" s="2" t="str">
        <f>"00281356"</f>
        <v>00281356</v>
      </c>
      <c r="C392" s="2" t="str">
        <f>"003"</f>
        <v>003</v>
      </c>
    </row>
    <row r="393" spans="1:3" x14ac:dyDescent="0.35">
      <c r="A393" s="5">
        <v>386</v>
      </c>
      <c r="B393" s="2" t="str">
        <f>"00795233"</f>
        <v>00795233</v>
      </c>
      <c r="C393" s="2" t="str">
        <f>"003"</f>
        <v>003</v>
      </c>
    </row>
    <row r="394" spans="1:3" x14ac:dyDescent="0.35">
      <c r="A394" s="5">
        <v>387</v>
      </c>
      <c r="B394" s="2" t="str">
        <f>"00983980"</f>
        <v>00983980</v>
      </c>
      <c r="C394" s="2" t="str">
        <f>"001"</f>
        <v>001</v>
      </c>
    </row>
    <row r="395" spans="1:3" ht="29" x14ac:dyDescent="0.35">
      <c r="A395" s="5">
        <v>388</v>
      </c>
      <c r="B395" s="2" t="str">
        <f>"00187598"</f>
        <v>00187598</v>
      </c>
      <c r="C395" s="2" t="s">
        <v>5</v>
      </c>
    </row>
    <row r="396" spans="1:3" x14ac:dyDescent="0.35">
      <c r="A396" s="5">
        <v>389</v>
      </c>
      <c r="B396" s="2" t="str">
        <f>"00982299"</f>
        <v>00982299</v>
      </c>
      <c r="C396" s="2" t="s">
        <v>4</v>
      </c>
    </row>
    <row r="397" spans="1:3" x14ac:dyDescent="0.35">
      <c r="A397" s="5">
        <v>390</v>
      </c>
      <c r="B397" s="2" t="str">
        <f>"00925688"</f>
        <v>00925688</v>
      </c>
      <c r="C397" s="2" t="str">
        <f>"003"</f>
        <v>003</v>
      </c>
    </row>
    <row r="398" spans="1:3" x14ac:dyDescent="0.35">
      <c r="A398" s="5">
        <v>391</v>
      </c>
      <c r="B398" s="2" t="str">
        <f>"00983259"</f>
        <v>00983259</v>
      </c>
      <c r="C398" s="2" t="str">
        <f>"003"</f>
        <v>003</v>
      </c>
    </row>
    <row r="399" spans="1:3" x14ac:dyDescent="0.35">
      <c r="A399" s="5">
        <v>392</v>
      </c>
      <c r="B399" s="2" t="str">
        <f>"00479429"</f>
        <v>00479429</v>
      </c>
      <c r="C399" s="2" t="str">
        <f>"003"</f>
        <v>003</v>
      </c>
    </row>
    <row r="400" spans="1:3" x14ac:dyDescent="0.35">
      <c r="A400" s="5">
        <v>393</v>
      </c>
      <c r="B400" s="2" t="str">
        <f>"00982144"</f>
        <v>00982144</v>
      </c>
      <c r="C400" s="2" t="s">
        <v>4</v>
      </c>
    </row>
    <row r="401" spans="1:3" x14ac:dyDescent="0.35">
      <c r="A401" s="5">
        <v>394</v>
      </c>
      <c r="B401" s="2" t="str">
        <f>"00926416"</f>
        <v>00926416</v>
      </c>
      <c r="C401" s="2" t="s">
        <v>4</v>
      </c>
    </row>
    <row r="402" spans="1:3" x14ac:dyDescent="0.35">
      <c r="A402" s="5">
        <v>395</v>
      </c>
      <c r="B402" s="2" t="str">
        <f>"00469945"</f>
        <v>00469945</v>
      </c>
      <c r="C402" s="2" t="s">
        <v>12</v>
      </c>
    </row>
    <row r="403" spans="1:3" x14ac:dyDescent="0.35">
      <c r="A403" s="5">
        <v>396</v>
      </c>
      <c r="B403" s="2" t="str">
        <f>"201511019335"</f>
        <v>201511019335</v>
      </c>
      <c r="C403" s="2" t="s">
        <v>4</v>
      </c>
    </row>
    <row r="404" spans="1:3" x14ac:dyDescent="0.35">
      <c r="A404" s="5">
        <v>397</v>
      </c>
      <c r="B404" s="2" t="str">
        <f>"00984237"</f>
        <v>00984237</v>
      </c>
      <c r="C404" s="2" t="str">
        <f>"004"</f>
        <v>004</v>
      </c>
    </row>
    <row r="405" spans="1:3" x14ac:dyDescent="0.35">
      <c r="A405" s="5">
        <v>398</v>
      </c>
      <c r="B405" s="2" t="str">
        <f>"00984224"</f>
        <v>00984224</v>
      </c>
      <c r="C405" s="2" t="str">
        <f>"003"</f>
        <v>003</v>
      </c>
    </row>
    <row r="406" spans="1:3" x14ac:dyDescent="0.35">
      <c r="A406" s="5">
        <v>399</v>
      </c>
      <c r="B406" s="2" t="str">
        <f>"201604003126"</f>
        <v>201604003126</v>
      </c>
      <c r="C406" s="2" t="s">
        <v>6</v>
      </c>
    </row>
    <row r="407" spans="1:3" x14ac:dyDescent="0.35">
      <c r="A407" s="5">
        <v>400</v>
      </c>
      <c r="B407" s="2" t="str">
        <f>"00980890"</f>
        <v>00980890</v>
      </c>
      <c r="C407" s="2" t="str">
        <f>"001"</f>
        <v>001</v>
      </c>
    </row>
    <row r="408" spans="1:3" x14ac:dyDescent="0.35">
      <c r="A408" s="5">
        <v>401</v>
      </c>
      <c r="B408" s="2" t="str">
        <f>"00975638"</f>
        <v>00975638</v>
      </c>
      <c r="C408" s="2" t="str">
        <f>"003"</f>
        <v>003</v>
      </c>
    </row>
    <row r="409" spans="1:3" x14ac:dyDescent="0.35">
      <c r="A409" s="5">
        <v>402</v>
      </c>
      <c r="B409" s="2" t="str">
        <f>"00985410"</f>
        <v>00985410</v>
      </c>
      <c r="C409" s="2" t="str">
        <f>"003"</f>
        <v>003</v>
      </c>
    </row>
    <row r="410" spans="1:3" x14ac:dyDescent="0.35">
      <c r="A410" s="5">
        <v>403</v>
      </c>
      <c r="B410" s="2" t="str">
        <f>"201511032090"</f>
        <v>201511032090</v>
      </c>
      <c r="C410" s="2" t="s">
        <v>4</v>
      </c>
    </row>
    <row r="411" spans="1:3" x14ac:dyDescent="0.35">
      <c r="A411" s="5">
        <v>404</v>
      </c>
      <c r="B411" s="2" t="str">
        <f>"00986697"</f>
        <v>00986697</v>
      </c>
      <c r="C411" s="2" t="str">
        <f>"003"</f>
        <v>003</v>
      </c>
    </row>
    <row r="412" spans="1:3" x14ac:dyDescent="0.35">
      <c r="A412" s="5">
        <v>405</v>
      </c>
      <c r="B412" s="2" t="str">
        <f>"00644554"</f>
        <v>00644554</v>
      </c>
      <c r="C412" s="2" t="s">
        <v>4</v>
      </c>
    </row>
    <row r="413" spans="1:3" x14ac:dyDescent="0.35">
      <c r="A413" s="5">
        <v>406</v>
      </c>
      <c r="B413" s="2" t="str">
        <f>"00985608"</f>
        <v>00985608</v>
      </c>
      <c r="C413" s="2" t="s">
        <v>14</v>
      </c>
    </row>
    <row r="414" spans="1:3" x14ac:dyDescent="0.35">
      <c r="A414" s="5">
        <v>407</v>
      </c>
      <c r="B414" s="2" t="str">
        <f>"00967241"</f>
        <v>00967241</v>
      </c>
      <c r="C414" s="2" t="str">
        <f>"003"</f>
        <v>003</v>
      </c>
    </row>
    <row r="415" spans="1:3" x14ac:dyDescent="0.35">
      <c r="A415" s="5">
        <v>408</v>
      </c>
      <c r="B415" s="2" t="str">
        <f>"00159103"</f>
        <v>00159103</v>
      </c>
      <c r="C415" s="2" t="s">
        <v>4</v>
      </c>
    </row>
    <row r="416" spans="1:3" x14ac:dyDescent="0.35">
      <c r="A416" s="5">
        <v>409</v>
      </c>
      <c r="B416" s="2" t="str">
        <f>"00207551"</f>
        <v>00207551</v>
      </c>
      <c r="C416" s="2" t="s">
        <v>4</v>
      </c>
    </row>
    <row r="417" spans="1:3" x14ac:dyDescent="0.35">
      <c r="A417" s="5">
        <v>410</v>
      </c>
      <c r="B417" s="2" t="str">
        <f>"00983653"</f>
        <v>00983653</v>
      </c>
      <c r="C417" s="2" t="str">
        <f>"003"</f>
        <v>003</v>
      </c>
    </row>
    <row r="418" spans="1:3" x14ac:dyDescent="0.35">
      <c r="A418" s="5">
        <v>411</v>
      </c>
      <c r="B418" s="2" t="str">
        <f>"00985753"</f>
        <v>00985753</v>
      </c>
      <c r="C418" s="2" t="str">
        <f>"003"</f>
        <v>003</v>
      </c>
    </row>
    <row r="419" spans="1:3" x14ac:dyDescent="0.35">
      <c r="A419" s="5">
        <v>412</v>
      </c>
      <c r="B419" s="2" t="str">
        <f>"00986820"</f>
        <v>00986820</v>
      </c>
      <c r="C419" s="2" t="str">
        <f>"003"</f>
        <v>003</v>
      </c>
    </row>
    <row r="420" spans="1:3" x14ac:dyDescent="0.35">
      <c r="A420" s="5">
        <v>413</v>
      </c>
      <c r="B420" s="2" t="str">
        <f>"00446655"</f>
        <v>00446655</v>
      </c>
      <c r="C420" s="2" t="s">
        <v>6</v>
      </c>
    </row>
    <row r="421" spans="1:3" x14ac:dyDescent="0.35">
      <c r="A421" s="5">
        <v>414</v>
      </c>
      <c r="B421" s="2" t="str">
        <f>"00986980"</f>
        <v>00986980</v>
      </c>
      <c r="C421" s="2" t="s">
        <v>4</v>
      </c>
    </row>
    <row r="422" spans="1:3" x14ac:dyDescent="0.35">
      <c r="A422" s="5">
        <v>415</v>
      </c>
      <c r="B422" s="2" t="str">
        <f>"00919694"</f>
        <v>00919694</v>
      </c>
      <c r="C422" s="2" t="s">
        <v>4</v>
      </c>
    </row>
    <row r="423" spans="1:3" ht="29" x14ac:dyDescent="0.35">
      <c r="A423" s="5">
        <v>416</v>
      </c>
      <c r="B423" s="2" t="str">
        <f>"00985167"</f>
        <v>00985167</v>
      </c>
      <c r="C423" s="2" t="s">
        <v>10</v>
      </c>
    </row>
    <row r="424" spans="1:3" x14ac:dyDescent="0.35">
      <c r="A424" s="5">
        <v>417</v>
      </c>
      <c r="B424" s="2" t="str">
        <f>"201409004009"</f>
        <v>201409004009</v>
      </c>
      <c r="C424" s="2" t="str">
        <f>"003"</f>
        <v>003</v>
      </c>
    </row>
    <row r="425" spans="1:3" ht="29" x14ac:dyDescent="0.35">
      <c r="A425" s="5">
        <v>418</v>
      </c>
      <c r="B425" s="2" t="str">
        <f>"00927134"</f>
        <v>00927134</v>
      </c>
      <c r="C425" s="2" t="s">
        <v>8</v>
      </c>
    </row>
    <row r="426" spans="1:3" x14ac:dyDescent="0.35">
      <c r="A426" s="5">
        <v>419</v>
      </c>
      <c r="B426" s="2" t="str">
        <f>"201512005604"</f>
        <v>201512005604</v>
      </c>
      <c r="C426" s="2" t="str">
        <f>"003"</f>
        <v>003</v>
      </c>
    </row>
    <row r="427" spans="1:3" x14ac:dyDescent="0.35">
      <c r="A427" s="5">
        <v>420</v>
      </c>
      <c r="B427" s="2" t="str">
        <f>"00983992"</f>
        <v>00983992</v>
      </c>
      <c r="C427" s="2" t="str">
        <f>"004"</f>
        <v>004</v>
      </c>
    </row>
    <row r="428" spans="1:3" x14ac:dyDescent="0.35">
      <c r="A428" s="5">
        <v>421</v>
      </c>
      <c r="B428" s="2" t="str">
        <f>"00776492"</f>
        <v>00776492</v>
      </c>
      <c r="C428" s="2" t="s">
        <v>4</v>
      </c>
    </row>
    <row r="429" spans="1:3" x14ac:dyDescent="0.35">
      <c r="A429" s="5">
        <v>422</v>
      </c>
      <c r="B429" s="2" t="str">
        <f>"00978049"</f>
        <v>00978049</v>
      </c>
      <c r="C429" s="2" t="s">
        <v>4</v>
      </c>
    </row>
    <row r="430" spans="1:3" x14ac:dyDescent="0.35">
      <c r="A430" s="5">
        <v>423</v>
      </c>
      <c r="B430" s="2" t="str">
        <f>"00986100"</f>
        <v>00986100</v>
      </c>
      <c r="C430" s="2" t="str">
        <f>"003"</f>
        <v>003</v>
      </c>
    </row>
    <row r="431" spans="1:3" x14ac:dyDescent="0.35">
      <c r="A431" s="5">
        <v>424</v>
      </c>
      <c r="B431" s="2" t="str">
        <f>"00986924"</f>
        <v>00986924</v>
      </c>
      <c r="C431" s="2" t="s">
        <v>4</v>
      </c>
    </row>
    <row r="432" spans="1:3" x14ac:dyDescent="0.35">
      <c r="A432" s="5">
        <v>425</v>
      </c>
      <c r="B432" s="2" t="str">
        <f>"00473081"</f>
        <v>00473081</v>
      </c>
      <c r="C432" s="2" t="str">
        <f>"003"</f>
        <v>003</v>
      </c>
    </row>
    <row r="433" spans="1:3" x14ac:dyDescent="0.35">
      <c r="A433" s="5">
        <v>426</v>
      </c>
      <c r="B433" s="2" t="str">
        <f>"00984951"</f>
        <v>00984951</v>
      </c>
      <c r="C433" s="2" t="s">
        <v>4</v>
      </c>
    </row>
    <row r="434" spans="1:3" x14ac:dyDescent="0.35">
      <c r="A434" s="5">
        <v>427</v>
      </c>
      <c r="B434" s="2" t="str">
        <f>"00932896"</f>
        <v>00932896</v>
      </c>
      <c r="C434" s="2" t="str">
        <f>"003"</f>
        <v>003</v>
      </c>
    </row>
    <row r="435" spans="1:3" x14ac:dyDescent="0.35">
      <c r="A435" s="5">
        <v>428</v>
      </c>
      <c r="B435" s="2" t="str">
        <f>"00681940"</f>
        <v>00681940</v>
      </c>
      <c r="C435" s="2" t="str">
        <f>"001"</f>
        <v>001</v>
      </c>
    </row>
    <row r="436" spans="1:3" x14ac:dyDescent="0.35">
      <c r="A436" s="5">
        <v>429</v>
      </c>
      <c r="B436" s="2" t="str">
        <f>"00187938"</f>
        <v>00187938</v>
      </c>
      <c r="C436" s="2" t="str">
        <f>"003"</f>
        <v>003</v>
      </c>
    </row>
    <row r="437" spans="1:3" x14ac:dyDescent="0.35">
      <c r="A437" s="5">
        <v>430</v>
      </c>
      <c r="B437" s="2" t="str">
        <f>"00156060"</f>
        <v>00156060</v>
      </c>
      <c r="C437" s="2" t="s">
        <v>6</v>
      </c>
    </row>
    <row r="438" spans="1:3" x14ac:dyDescent="0.35">
      <c r="A438" s="5">
        <v>431</v>
      </c>
      <c r="B438" s="2" t="str">
        <f>"00675155"</f>
        <v>00675155</v>
      </c>
      <c r="C438" s="2" t="str">
        <f>"003"</f>
        <v>003</v>
      </c>
    </row>
    <row r="439" spans="1:3" x14ac:dyDescent="0.35">
      <c r="A439" s="5">
        <v>432</v>
      </c>
      <c r="B439" s="2" t="str">
        <f>"00980595"</f>
        <v>00980595</v>
      </c>
      <c r="C439" s="2" t="s">
        <v>4</v>
      </c>
    </row>
    <row r="440" spans="1:3" x14ac:dyDescent="0.35">
      <c r="A440" s="5">
        <v>433</v>
      </c>
      <c r="B440" s="2" t="str">
        <f>"00982983"</f>
        <v>00982983</v>
      </c>
      <c r="C440" s="2" t="s">
        <v>4</v>
      </c>
    </row>
    <row r="441" spans="1:3" x14ac:dyDescent="0.35">
      <c r="A441" s="5">
        <v>434</v>
      </c>
      <c r="B441" s="2" t="str">
        <f>"00883769"</f>
        <v>00883769</v>
      </c>
      <c r="C441" s="2" t="str">
        <f>"003"</f>
        <v>003</v>
      </c>
    </row>
    <row r="442" spans="1:3" x14ac:dyDescent="0.35">
      <c r="A442" s="5">
        <v>435</v>
      </c>
      <c r="B442" s="2" t="str">
        <f>"00288337"</f>
        <v>00288337</v>
      </c>
      <c r="C442" s="2" t="s">
        <v>4</v>
      </c>
    </row>
    <row r="443" spans="1:3" x14ac:dyDescent="0.35">
      <c r="A443" s="5">
        <v>436</v>
      </c>
      <c r="B443" s="2" t="str">
        <f>"00935884"</f>
        <v>00935884</v>
      </c>
      <c r="C443" s="2" t="s">
        <v>17</v>
      </c>
    </row>
    <row r="444" spans="1:3" x14ac:dyDescent="0.35">
      <c r="A444" s="5">
        <v>437</v>
      </c>
      <c r="B444" s="2" t="str">
        <f>"00985828"</f>
        <v>00985828</v>
      </c>
      <c r="C444" s="2" t="s">
        <v>4</v>
      </c>
    </row>
    <row r="445" spans="1:3" x14ac:dyDescent="0.35">
      <c r="A445" s="5">
        <v>438</v>
      </c>
      <c r="B445" s="2" t="str">
        <f>"00531057"</f>
        <v>00531057</v>
      </c>
      <c r="C445" s="2" t="s">
        <v>4</v>
      </c>
    </row>
    <row r="446" spans="1:3" ht="29" x14ac:dyDescent="0.35">
      <c r="A446" s="5">
        <v>439</v>
      </c>
      <c r="B446" s="2" t="str">
        <f>"00986711"</f>
        <v>00986711</v>
      </c>
      <c r="C446" s="2" t="s">
        <v>10</v>
      </c>
    </row>
    <row r="447" spans="1:3" x14ac:dyDescent="0.35">
      <c r="A447" s="5">
        <v>440</v>
      </c>
      <c r="B447" s="2" t="str">
        <f>"00910617"</f>
        <v>00910617</v>
      </c>
      <c r="C447" s="2" t="str">
        <f>"003"</f>
        <v>003</v>
      </c>
    </row>
    <row r="448" spans="1:3" x14ac:dyDescent="0.35">
      <c r="A448" s="5">
        <v>441</v>
      </c>
      <c r="B448" s="2" t="str">
        <f>"201512001483"</f>
        <v>201512001483</v>
      </c>
      <c r="C448" s="2" t="s">
        <v>6</v>
      </c>
    </row>
    <row r="449" spans="1:3" x14ac:dyDescent="0.35">
      <c r="A449" s="5">
        <v>442</v>
      </c>
      <c r="B449" s="2" t="str">
        <f>"00984837"</f>
        <v>00984837</v>
      </c>
      <c r="C449" s="2" t="s">
        <v>4</v>
      </c>
    </row>
    <row r="450" spans="1:3" x14ac:dyDescent="0.35">
      <c r="A450" s="5">
        <v>443</v>
      </c>
      <c r="B450" s="2" t="str">
        <f>"201406015922"</f>
        <v>201406015922</v>
      </c>
      <c r="C450" s="2" t="str">
        <f>"003"</f>
        <v>003</v>
      </c>
    </row>
    <row r="451" spans="1:3" x14ac:dyDescent="0.35">
      <c r="A451" s="5">
        <v>444</v>
      </c>
      <c r="B451" s="2" t="str">
        <f>"00985260"</f>
        <v>00985260</v>
      </c>
      <c r="C451" s="2" t="str">
        <f>"004"</f>
        <v>004</v>
      </c>
    </row>
    <row r="452" spans="1:3" x14ac:dyDescent="0.35">
      <c r="A452" s="5">
        <v>445</v>
      </c>
      <c r="B452" s="2" t="str">
        <f>"00985283"</f>
        <v>00985283</v>
      </c>
      <c r="C452" s="2" t="str">
        <f>"003"</f>
        <v>003</v>
      </c>
    </row>
    <row r="453" spans="1:3" x14ac:dyDescent="0.35">
      <c r="A453" s="5">
        <v>446</v>
      </c>
      <c r="B453" s="2" t="str">
        <f>"00985802"</f>
        <v>00985802</v>
      </c>
      <c r="C453" s="2" t="str">
        <f>"003"</f>
        <v>003</v>
      </c>
    </row>
    <row r="454" spans="1:3" x14ac:dyDescent="0.35">
      <c r="A454" s="5">
        <v>447</v>
      </c>
      <c r="B454" s="2" t="str">
        <f>"00467267"</f>
        <v>00467267</v>
      </c>
      <c r="C454" s="2" t="s">
        <v>12</v>
      </c>
    </row>
    <row r="455" spans="1:3" x14ac:dyDescent="0.35">
      <c r="A455" s="5">
        <v>448</v>
      </c>
      <c r="B455" s="2" t="str">
        <f>"00986961"</f>
        <v>00986961</v>
      </c>
      <c r="C455" s="2" t="str">
        <f>"003"</f>
        <v>003</v>
      </c>
    </row>
    <row r="456" spans="1:3" x14ac:dyDescent="0.35">
      <c r="A456" s="5">
        <v>449</v>
      </c>
      <c r="B456" s="2" t="str">
        <f>"00974855"</f>
        <v>00974855</v>
      </c>
      <c r="C456" s="2" t="s">
        <v>4</v>
      </c>
    </row>
    <row r="457" spans="1:3" x14ac:dyDescent="0.35">
      <c r="A457" s="5">
        <v>450</v>
      </c>
      <c r="B457" s="2" t="str">
        <f>"00985619"</f>
        <v>00985619</v>
      </c>
      <c r="C457" s="2" t="s">
        <v>4</v>
      </c>
    </row>
    <row r="458" spans="1:3" x14ac:dyDescent="0.35">
      <c r="A458" s="5">
        <v>451</v>
      </c>
      <c r="B458" s="2" t="str">
        <f>"00287545"</f>
        <v>00287545</v>
      </c>
      <c r="C458" s="2" t="s">
        <v>6</v>
      </c>
    </row>
    <row r="459" spans="1:3" ht="29" x14ac:dyDescent="0.35">
      <c r="A459" s="5">
        <v>452</v>
      </c>
      <c r="B459" s="2" t="str">
        <f>"00677873"</f>
        <v>00677873</v>
      </c>
      <c r="C459" s="2" t="s">
        <v>5</v>
      </c>
    </row>
    <row r="460" spans="1:3" x14ac:dyDescent="0.35">
      <c r="A460" s="5">
        <v>453</v>
      </c>
      <c r="B460" s="2" t="str">
        <f>"00986973"</f>
        <v>00986973</v>
      </c>
      <c r="C460" s="2" t="s">
        <v>4</v>
      </c>
    </row>
    <row r="461" spans="1:3" x14ac:dyDescent="0.35">
      <c r="A461" s="5">
        <v>454</v>
      </c>
      <c r="B461" s="2" t="str">
        <f>"00980896"</f>
        <v>00980896</v>
      </c>
      <c r="C461" s="2" t="s">
        <v>4</v>
      </c>
    </row>
    <row r="462" spans="1:3" x14ac:dyDescent="0.35">
      <c r="A462" s="5">
        <v>455</v>
      </c>
      <c r="B462" s="2" t="str">
        <f>"00980975"</f>
        <v>00980975</v>
      </c>
      <c r="C462" s="2" t="str">
        <f>"003"</f>
        <v>003</v>
      </c>
    </row>
    <row r="463" spans="1:3" x14ac:dyDescent="0.35">
      <c r="A463" s="5">
        <v>456</v>
      </c>
      <c r="B463" s="2" t="str">
        <f>"00984759"</f>
        <v>00984759</v>
      </c>
      <c r="C463" s="2" t="str">
        <f>"003"</f>
        <v>003</v>
      </c>
    </row>
    <row r="464" spans="1:3" ht="29" x14ac:dyDescent="0.35">
      <c r="A464" s="5">
        <v>457</v>
      </c>
      <c r="B464" s="2" t="str">
        <f>"00984377"</f>
        <v>00984377</v>
      </c>
      <c r="C464" s="2" t="s">
        <v>10</v>
      </c>
    </row>
    <row r="465" spans="1:3" x14ac:dyDescent="0.35">
      <c r="A465" s="5">
        <v>458</v>
      </c>
      <c r="B465" s="2" t="str">
        <f>"201410002938"</f>
        <v>201410002938</v>
      </c>
      <c r="C465" s="2" t="str">
        <f>"003"</f>
        <v>003</v>
      </c>
    </row>
    <row r="466" spans="1:3" x14ac:dyDescent="0.35">
      <c r="A466" s="5">
        <v>459</v>
      </c>
      <c r="B466" s="2" t="str">
        <f>"00516618"</f>
        <v>00516618</v>
      </c>
      <c r="C466" s="2" t="str">
        <f>"003"</f>
        <v>003</v>
      </c>
    </row>
    <row r="467" spans="1:3" x14ac:dyDescent="0.35">
      <c r="A467" s="5">
        <v>460</v>
      </c>
      <c r="B467" s="2" t="str">
        <f>"00813586"</f>
        <v>00813586</v>
      </c>
      <c r="C467" s="2" t="s">
        <v>4</v>
      </c>
    </row>
    <row r="468" spans="1:3" x14ac:dyDescent="0.35">
      <c r="A468" s="5">
        <v>461</v>
      </c>
      <c r="B468" s="2" t="str">
        <f>"00981940"</f>
        <v>00981940</v>
      </c>
      <c r="C468" s="2" t="s">
        <v>4</v>
      </c>
    </row>
    <row r="469" spans="1:3" x14ac:dyDescent="0.35">
      <c r="A469" s="5">
        <v>462</v>
      </c>
      <c r="B469" s="2" t="str">
        <f>"00667887"</f>
        <v>00667887</v>
      </c>
      <c r="C469" s="2" t="s">
        <v>4</v>
      </c>
    </row>
    <row r="470" spans="1:3" x14ac:dyDescent="0.35">
      <c r="A470" s="5">
        <v>463</v>
      </c>
      <c r="B470" s="2" t="str">
        <f>"00984906"</f>
        <v>00984906</v>
      </c>
      <c r="C470" s="2" t="s">
        <v>4</v>
      </c>
    </row>
    <row r="471" spans="1:3" x14ac:dyDescent="0.35">
      <c r="A471" s="5">
        <v>464</v>
      </c>
      <c r="B471" s="2" t="str">
        <f>"00754746"</f>
        <v>00754746</v>
      </c>
      <c r="C471" s="2" t="str">
        <f>"003"</f>
        <v>003</v>
      </c>
    </row>
    <row r="472" spans="1:3" x14ac:dyDescent="0.35">
      <c r="A472" s="5">
        <v>465</v>
      </c>
      <c r="B472" s="2" t="str">
        <f>"00985624"</f>
        <v>00985624</v>
      </c>
      <c r="C472" s="2" t="s">
        <v>4</v>
      </c>
    </row>
    <row r="473" spans="1:3" x14ac:dyDescent="0.35">
      <c r="A473" s="5">
        <v>466</v>
      </c>
      <c r="B473" s="2" t="str">
        <f>"00325499"</f>
        <v>00325499</v>
      </c>
      <c r="C473" s="2" t="s">
        <v>4</v>
      </c>
    </row>
    <row r="474" spans="1:3" x14ac:dyDescent="0.35">
      <c r="A474" s="5">
        <v>467</v>
      </c>
      <c r="B474" s="2" t="str">
        <f>"00982844"</f>
        <v>00982844</v>
      </c>
      <c r="C474" s="2" t="s">
        <v>4</v>
      </c>
    </row>
    <row r="475" spans="1:3" x14ac:dyDescent="0.35">
      <c r="A475" s="5">
        <v>468</v>
      </c>
      <c r="B475" s="2" t="str">
        <f>"00975488"</f>
        <v>00975488</v>
      </c>
      <c r="C475" s="2" t="s">
        <v>6</v>
      </c>
    </row>
    <row r="476" spans="1:3" x14ac:dyDescent="0.35">
      <c r="A476" s="5">
        <v>469</v>
      </c>
      <c r="B476" s="2" t="str">
        <f>"00979269"</f>
        <v>00979269</v>
      </c>
      <c r="C476" s="2" t="str">
        <f>"003"</f>
        <v>003</v>
      </c>
    </row>
    <row r="477" spans="1:3" x14ac:dyDescent="0.35">
      <c r="A477" s="5">
        <v>470</v>
      </c>
      <c r="B477" s="2" t="str">
        <f>"00987114"</f>
        <v>00987114</v>
      </c>
      <c r="C477" s="2" t="s">
        <v>4</v>
      </c>
    </row>
    <row r="478" spans="1:3" x14ac:dyDescent="0.35">
      <c r="A478" s="5">
        <v>471</v>
      </c>
      <c r="B478" s="2" t="str">
        <f>"201406012291"</f>
        <v>201406012291</v>
      </c>
      <c r="C478" s="2" t="str">
        <f>"003"</f>
        <v>003</v>
      </c>
    </row>
    <row r="479" spans="1:3" x14ac:dyDescent="0.35">
      <c r="A479" s="5">
        <v>472</v>
      </c>
      <c r="B479" s="2" t="str">
        <f>"00820469"</f>
        <v>00820469</v>
      </c>
      <c r="C479" s="2" t="str">
        <f>"003"</f>
        <v>003</v>
      </c>
    </row>
    <row r="480" spans="1:3" x14ac:dyDescent="0.35">
      <c r="A480" s="5">
        <v>473</v>
      </c>
      <c r="B480" s="2" t="str">
        <f>"00818262"</f>
        <v>00818262</v>
      </c>
      <c r="C480" s="2" t="s">
        <v>4</v>
      </c>
    </row>
    <row r="481" spans="1:3" x14ac:dyDescent="0.35">
      <c r="A481" s="5">
        <v>474</v>
      </c>
      <c r="B481" s="2" t="str">
        <f>"00610307"</f>
        <v>00610307</v>
      </c>
      <c r="C481" s="2" t="str">
        <f>"003"</f>
        <v>003</v>
      </c>
    </row>
    <row r="482" spans="1:3" x14ac:dyDescent="0.35">
      <c r="A482" s="5">
        <v>475</v>
      </c>
      <c r="B482" s="2" t="str">
        <f>"201604005147"</f>
        <v>201604005147</v>
      </c>
      <c r="C482" s="2" t="s">
        <v>18</v>
      </c>
    </row>
    <row r="483" spans="1:3" ht="29" x14ac:dyDescent="0.35">
      <c r="A483" s="5">
        <v>476</v>
      </c>
      <c r="B483" s="2" t="str">
        <f>"00235228"</f>
        <v>00235228</v>
      </c>
      <c r="C483" s="2" t="s">
        <v>5</v>
      </c>
    </row>
    <row r="484" spans="1:3" x14ac:dyDescent="0.35">
      <c r="A484" s="5">
        <v>477</v>
      </c>
      <c r="B484" s="2" t="str">
        <f>"00981015"</f>
        <v>00981015</v>
      </c>
      <c r="C484" s="2" t="s">
        <v>12</v>
      </c>
    </row>
    <row r="485" spans="1:3" x14ac:dyDescent="0.35">
      <c r="A485" s="5">
        <v>478</v>
      </c>
      <c r="B485" s="2" t="str">
        <f>"00882809"</f>
        <v>00882809</v>
      </c>
      <c r="C485" s="2" t="str">
        <f>"004"</f>
        <v>004</v>
      </c>
    </row>
    <row r="486" spans="1:3" ht="29" x14ac:dyDescent="0.35">
      <c r="A486" s="5">
        <v>479</v>
      </c>
      <c r="B486" s="2" t="str">
        <f>"00818311"</f>
        <v>00818311</v>
      </c>
      <c r="C486" s="2" t="s">
        <v>10</v>
      </c>
    </row>
    <row r="487" spans="1:3" x14ac:dyDescent="0.35">
      <c r="A487" s="5">
        <v>480</v>
      </c>
      <c r="B487" s="2" t="str">
        <f>"00983340"</f>
        <v>00983340</v>
      </c>
      <c r="C487" s="2" t="s">
        <v>4</v>
      </c>
    </row>
    <row r="488" spans="1:3" x14ac:dyDescent="0.35">
      <c r="A488" s="5">
        <v>481</v>
      </c>
      <c r="B488" s="2" t="str">
        <f>"00546893"</f>
        <v>00546893</v>
      </c>
      <c r="C488" s="2" t="str">
        <f>"001"</f>
        <v>001</v>
      </c>
    </row>
    <row r="489" spans="1:3" x14ac:dyDescent="0.35">
      <c r="A489" s="5">
        <v>482</v>
      </c>
      <c r="B489" s="2" t="str">
        <f>"00500707"</f>
        <v>00500707</v>
      </c>
      <c r="C489" s="2" t="s">
        <v>6</v>
      </c>
    </row>
    <row r="490" spans="1:3" x14ac:dyDescent="0.35">
      <c r="A490" s="5">
        <v>483</v>
      </c>
      <c r="B490" s="2" t="str">
        <f>"00986483"</f>
        <v>00986483</v>
      </c>
      <c r="C490" s="2" t="s">
        <v>4</v>
      </c>
    </row>
    <row r="491" spans="1:3" x14ac:dyDescent="0.35">
      <c r="A491" s="5">
        <v>484</v>
      </c>
      <c r="B491" s="2" t="str">
        <f>"00537663"</f>
        <v>00537663</v>
      </c>
      <c r="C491" s="2" t="str">
        <f>"003"</f>
        <v>003</v>
      </c>
    </row>
    <row r="492" spans="1:3" ht="29" x14ac:dyDescent="0.35">
      <c r="A492" s="5">
        <v>485</v>
      </c>
      <c r="B492" s="2" t="str">
        <f>"00457172"</f>
        <v>00457172</v>
      </c>
      <c r="C492" s="2" t="s">
        <v>5</v>
      </c>
    </row>
    <row r="493" spans="1:3" x14ac:dyDescent="0.35">
      <c r="A493" s="5">
        <v>486</v>
      </c>
      <c r="B493" s="2" t="str">
        <f>"00808231"</f>
        <v>00808231</v>
      </c>
      <c r="C493" s="2" t="s">
        <v>6</v>
      </c>
    </row>
    <row r="494" spans="1:3" x14ac:dyDescent="0.35">
      <c r="A494" s="5">
        <v>487</v>
      </c>
      <c r="B494" s="2" t="str">
        <f>"00986018"</f>
        <v>00986018</v>
      </c>
      <c r="C494" s="2" t="s">
        <v>4</v>
      </c>
    </row>
    <row r="495" spans="1:3" x14ac:dyDescent="0.35">
      <c r="A495" s="5">
        <v>488</v>
      </c>
      <c r="B495" s="2" t="str">
        <f>"00977882"</f>
        <v>00977882</v>
      </c>
      <c r="C495" s="2" t="s">
        <v>4</v>
      </c>
    </row>
    <row r="496" spans="1:3" x14ac:dyDescent="0.35">
      <c r="A496" s="5">
        <v>489</v>
      </c>
      <c r="B496" s="2" t="str">
        <f>"00483637"</f>
        <v>00483637</v>
      </c>
      <c r="C496" s="2" t="s">
        <v>4</v>
      </c>
    </row>
    <row r="497" spans="1:3" x14ac:dyDescent="0.35">
      <c r="A497" s="5">
        <v>490</v>
      </c>
      <c r="B497" s="2" t="str">
        <f>"00983955"</f>
        <v>00983955</v>
      </c>
      <c r="C497" s="2" t="str">
        <f>"003"</f>
        <v>003</v>
      </c>
    </row>
    <row r="498" spans="1:3" x14ac:dyDescent="0.35">
      <c r="A498" s="5">
        <v>491</v>
      </c>
      <c r="B498" s="2" t="str">
        <f>"00984289"</f>
        <v>00984289</v>
      </c>
      <c r="C498" s="2" t="str">
        <f>"003"</f>
        <v>003</v>
      </c>
    </row>
    <row r="499" spans="1:3" x14ac:dyDescent="0.35">
      <c r="A499" s="5">
        <v>492</v>
      </c>
      <c r="B499" s="2" t="str">
        <f>"00436332"</f>
        <v>00436332</v>
      </c>
      <c r="C499" s="2" t="str">
        <f>"003"</f>
        <v>003</v>
      </c>
    </row>
    <row r="500" spans="1:3" x14ac:dyDescent="0.35">
      <c r="A500" s="5">
        <v>493</v>
      </c>
      <c r="B500" s="2" t="str">
        <f>"00147710"</f>
        <v>00147710</v>
      </c>
      <c r="C500" s="2" t="str">
        <f>"003"</f>
        <v>003</v>
      </c>
    </row>
    <row r="501" spans="1:3" x14ac:dyDescent="0.35">
      <c r="A501" s="5">
        <v>494</v>
      </c>
      <c r="B501" s="2" t="str">
        <f>"00984988"</f>
        <v>00984988</v>
      </c>
      <c r="C501" s="2" t="str">
        <f>"003"</f>
        <v>003</v>
      </c>
    </row>
    <row r="502" spans="1:3" x14ac:dyDescent="0.35">
      <c r="A502" s="5">
        <v>495</v>
      </c>
      <c r="B502" s="2" t="str">
        <f>"00497750"</f>
        <v>00497750</v>
      </c>
      <c r="C502" s="2" t="s">
        <v>6</v>
      </c>
    </row>
    <row r="503" spans="1:3" x14ac:dyDescent="0.35">
      <c r="A503" s="5">
        <v>496</v>
      </c>
      <c r="B503" s="2" t="str">
        <f>"00984883"</f>
        <v>00984883</v>
      </c>
      <c r="C503" s="2" t="str">
        <f>"003"</f>
        <v>003</v>
      </c>
    </row>
    <row r="504" spans="1:3" x14ac:dyDescent="0.35">
      <c r="A504" s="5">
        <v>497</v>
      </c>
      <c r="B504" s="2" t="str">
        <f>"00930529"</f>
        <v>00930529</v>
      </c>
      <c r="C504" s="2" t="s">
        <v>4</v>
      </c>
    </row>
    <row r="505" spans="1:3" x14ac:dyDescent="0.35">
      <c r="A505" s="5">
        <v>498</v>
      </c>
      <c r="B505" s="2" t="str">
        <f>"00979977"</f>
        <v>00979977</v>
      </c>
      <c r="C505" s="2" t="s">
        <v>14</v>
      </c>
    </row>
    <row r="506" spans="1:3" x14ac:dyDescent="0.35">
      <c r="A506" s="5">
        <v>499</v>
      </c>
      <c r="B506" s="2" t="str">
        <f>"00984918"</f>
        <v>00984918</v>
      </c>
      <c r="C506" s="2" t="str">
        <f>"003"</f>
        <v>003</v>
      </c>
    </row>
    <row r="507" spans="1:3" x14ac:dyDescent="0.35">
      <c r="A507" s="5">
        <v>500</v>
      </c>
      <c r="B507" s="2" t="str">
        <f>"00312855"</f>
        <v>00312855</v>
      </c>
      <c r="C507" s="2" t="s">
        <v>4</v>
      </c>
    </row>
    <row r="508" spans="1:3" x14ac:dyDescent="0.35">
      <c r="A508" s="5">
        <v>501</v>
      </c>
      <c r="B508" s="2" t="str">
        <f>"00818385"</f>
        <v>00818385</v>
      </c>
      <c r="C508" s="2" t="str">
        <f>"003"</f>
        <v>003</v>
      </c>
    </row>
    <row r="509" spans="1:3" x14ac:dyDescent="0.35">
      <c r="A509" s="5">
        <v>502</v>
      </c>
      <c r="B509" s="2" t="str">
        <f>"00984257"</f>
        <v>00984257</v>
      </c>
      <c r="C509" s="2" t="str">
        <f>"003"</f>
        <v>003</v>
      </c>
    </row>
    <row r="510" spans="1:3" x14ac:dyDescent="0.35">
      <c r="A510" s="5">
        <v>503</v>
      </c>
      <c r="B510" s="2" t="str">
        <f>"00430167"</f>
        <v>00430167</v>
      </c>
      <c r="C510" s="2" t="s">
        <v>4</v>
      </c>
    </row>
    <row r="511" spans="1:3" x14ac:dyDescent="0.35">
      <c r="A511" s="5">
        <v>504</v>
      </c>
      <c r="B511" s="2" t="str">
        <f>"00982960"</f>
        <v>00982960</v>
      </c>
      <c r="C511" s="2" t="s">
        <v>4</v>
      </c>
    </row>
    <row r="512" spans="1:3" x14ac:dyDescent="0.35">
      <c r="A512" s="5">
        <v>505</v>
      </c>
      <c r="B512" s="2" t="str">
        <f>"00874133"</f>
        <v>00874133</v>
      </c>
      <c r="C512" s="2" t="s">
        <v>4</v>
      </c>
    </row>
    <row r="513" spans="1:3" x14ac:dyDescent="0.35">
      <c r="A513" s="5">
        <v>506</v>
      </c>
      <c r="B513" s="2" t="str">
        <f>"00476904"</f>
        <v>00476904</v>
      </c>
      <c r="C513" s="2" t="str">
        <f>"003"</f>
        <v>003</v>
      </c>
    </row>
    <row r="514" spans="1:3" x14ac:dyDescent="0.35">
      <c r="A514" s="5">
        <v>507</v>
      </c>
      <c r="B514" s="2" t="str">
        <f>"00983235"</f>
        <v>00983235</v>
      </c>
      <c r="C514" s="2" t="str">
        <f>"001"</f>
        <v>001</v>
      </c>
    </row>
    <row r="515" spans="1:3" x14ac:dyDescent="0.35">
      <c r="A515" s="5">
        <v>508</v>
      </c>
      <c r="B515" s="2" t="str">
        <f>"00688054"</f>
        <v>00688054</v>
      </c>
      <c r="C515" s="2" t="s">
        <v>4</v>
      </c>
    </row>
    <row r="516" spans="1:3" x14ac:dyDescent="0.35">
      <c r="A516" s="5">
        <v>509</v>
      </c>
      <c r="B516" s="2" t="str">
        <f>"00985798"</f>
        <v>00985798</v>
      </c>
      <c r="C516" s="2" t="s">
        <v>4</v>
      </c>
    </row>
    <row r="517" spans="1:3" x14ac:dyDescent="0.35">
      <c r="A517" s="5">
        <v>510</v>
      </c>
      <c r="B517" s="2" t="str">
        <f>"00985071"</f>
        <v>00985071</v>
      </c>
      <c r="C517" s="2" t="s">
        <v>4</v>
      </c>
    </row>
    <row r="518" spans="1:3" x14ac:dyDescent="0.35">
      <c r="A518" s="5">
        <v>511</v>
      </c>
      <c r="B518" s="2" t="str">
        <f>"00600413"</f>
        <v>00600413</v>
      </c>
      <c r="C518" s="2" t="str">
        <f>"003"</f>
        <v>003</v>
      </c>
    </row>
    <row r="519" spans="1:3" ht="29" x14ac:dyDescent="0.35">
      <c r="A519" s="5">
        <v>512</v>
      </c>
      <c r="B519" s="2" t="str">
        <f>"00981889"</f>
        <v>00981889</v>
      </c>
      <c r="C519" s="2" t="s">
        <v>5</v>
      </c>
    </row>
    <row r="520" spans="1:3" x14ac:dyDescent="0.35">
      <c r="A520" s="5">
        <v>513</v>
      </c>
      <c r="B520" s="2" t="str">
        <f>"00931235"</f>
        <v>00931235</v>
      </c>
      <c r="C520" s="2" t="s">
        <v>6</v>
      </c>
    </row>
    <row r="521" spans="1:3" x14ac:dyDescent="0.35">
      <c r="A521" s="5">
        <v>514</v>
      </c>
      <c r="B521" s="2" t="str">
        <f>"00983016"</f>
        <v>00983016</v>
      </c>
      <c r="C521" s="2" t="s">
        <v>4</v>
      </c>
    </row>
    <row r="522" spans="1:3" ht="29" x14ac:dyDescent="0.35">
      <c r="A522" s="5">
        <v>515</v>
      </c>
      <c r="B522" s="2" t="str">
        <f>"00845679"</f>
        <v>00845679</v>
      </c>
      <c r="C522" s="2" t="s">
        <v>5</v>
      </c>
    </row>
    <row r="523" spans="1:3" x14ac:dyDescent="0.35">
      <c r="A523" s="5">
        <v>516</v>
      </c>
      <c r="B523" s="2" t="str">
        <f>"00730655"</f>
        <v>00730655</v>
      </c>
      <c r="C523" s="2" t="str">
        <f>"003"</f>
        <v>003</v>
      </c>
    </row>
    <row r="524" spans="1:3" x14ac:dyDescent="0.35">
      <c r="A524" s="5">
        <v>517</v>
      </c>
      <c r="B524" s="2" t="str">
        <f>"00073028"</f>
        <v>00073028</v>
      </c>
      <c r="C524" s="2" t="str">
        <f>"003"</f>
        <v>003</v>
      </c>
    </row>
    <row r="525" spans="1:3" x14ac:dyDescent="0.35">
      <c r="A525" s="5">
        <v>518</v>
      </c>
      <c r="B525" s="2" t="str">
        <f>"00984844"</f>
        <v>00984844</v>
      </c>
      <c r="C525" s="2" t="s">
        <v>4</v>
      </c>
    </row>
    <row r="526" spans="1:3" x14ac:dyDescent="0.35">
      <c r="A526" s="5">
        <v>519</v>
      </c>
      <c r="B526" s="2" t="str">
        <f>"00887177"</f>
        <v>00887177</v>
      </c>
      <c r="C526" s="2" t="str">
        <f>"003"</f>
        <v>003</v>
      </c>
    </row>
    <row r="527" spans="1:3" x14ac:dyDescent="0.35">
      <c r="A527" s="5">
        <v>520</v>
      </c>
      <c r="B527" s="2" t="str">
        <f>"00779605"</f>
        <v>00779605</v>
      </c>
      <c r="C527" s="2" t="s">
        <v>4</v>
      </c>
    </row>
    <row r="528" spans="1:3" x14ac:dyDescent="0.35">
      <c r="A528" s="5">
        <v>521</v>
      </c>
      <c r="B528" s="2" t="str">
        <f>"00952359"</f>
        <v>00952359</v>
      </c>
      <c r="C528" s="2" t="s">
        <v>4</v>
      </c>
    </row>
    <row r="529" spans="1:3" ht="29" x14ac:dyDescent="0.35">
      <c r="A529" s="5">
        <v>522</v>
      </c>
      <c r="B529" s="2" t="str">
        <f>"00818053"</f>
        <v>00818053</v>
      </c>
      <c r="C529" s="2" t="s">
        <v>5</v>
      </c>
    </row>
    <row r="530" spans="1:3" x14ac:dyDescent="0.35">
      <c r="A530" s="5">
        <v>523</v>
      </c>
      <c r="B530" s="2" t="str">
        <f>"00986197"</f>
        <v>00986197</v>
      </c>
      <c r="C530" s="2" t="s">
        <v>4</v>
      </c>
    </row>
    <row r="531" spans="1:3" x14ac:dyDescent="0.35">
      <c r="A531" s="5">
        <v>524</v>
      </c>
      <c r="B531" s="2" t="str">
        <f>"00982880"</f>
        <v>00982880</v>
      </c>
      <c r="C531" s="2" t="s">
        <v>4</v>
      </c>
    </row>
    <row r="532" spans="1:3" x14ac:dyDescent="0.35">
      <c r="A532" s="5">
        <v>525</v>
      </c>
      <c r="B532" s="2" t="str">
        <f>"00776503"</f>
        <v>00776503</v>
      </c>
      <c r="C532" s="2" t="str">
        <f>"004"</f>
        <v>004</v>
      </c>
    </row>
    <row r="533" spans="1:3" x14ac:dyDescent="0.35">
      <c r="A533" s="5">
        <v>526</v>
      </c>
      <c r="B533" s="2" t="str">
        <f>"00200645"</f>
        <v>00200645</v>
      </c>
      <c r="C533" s="2" t="s">
        <v>4</v>
      </c>
    </row>
    <row r="534" spans="1:3" x14ac:dyDescent="0.35">
      <c r="A534" s="5">
        <v>527</v>
      </c>
      <c r="B534" s="2" t="str">
        <f>"201511006296"</f>
        <v>201511006296</v>
      </c>
      <c r="C534" s="2" t="str">
        <f>"003"</f>
        <v>003</v>
      </c>
    </row>
    <row r="535" spans="1:3" x14ac:dyDescent="0.35">
      <c r="A535" s="5">
        <v>528</v>
      </c>
      <c r="B535" s="2" t="str">
        <f>"00984499"</f>
        <v>00984499</v>
      </c>
      <c r="C535" s="2" t="str">
        <f>"001"</f>
        <v>001</v>
      </c>
    </row>
    <row r="536" spans="1:3" x14ac:dyDescent="0.35">
      <c r="A536" s="5">
        <v>529</v>
      </c>
      <c r="B536" s="2" t="str">
        <f>"201511010531"</f>
        <v>201511010531</v>
      </c>
      <c r="C536" s="2" t="s">
        <v>4</v>
      </c>
    </row>
    <row r="537" spans="1:3" x14ac:dyDescent="0.35">
      <c r="A537" s="5">
        <v>530</v>
      </c>
      <c r="B537" s="2" t="str">
        <f>"00313858"</f>
        <v>00313858</v>
      </c>
      <c r="C537" s="2" t="s">
        <v>6</v>
      </c>
    </row>
    <row r="538" spans="1:3" x14ac:dyDescent="0.35">
      <c r="A538" s="5">
        <v>531</v>
      </c>
      <c r="B538" s="2" t="str">
        <f>"00936215"</f>
        <v>00936215</v>
      </c>
      <c r="C538" s="2" t="str">
        <f>"003"</f>
        <v>003</v>
      </c>
    </row>
    <row r="539" spans="1:3" x14ac:dyDescent="0.35">
      <c r="A539" s="5">
        <v>532</v>
      </c>
      <c r="B539" s="2" t="str">
        <f>"00852102"</f>
        <v>00852102</v>
      </c>
      <c r="C539" s="2" t="s">
        <v>4</v>
      </c>
    </row>
    <row r="540" spans="1:3" x14ac:dyDescent="0.35">
      <c r="A540" s="5">
        <v>533</v>
      </c>
      <c r="B540" s="2" t="str">
        <f>"00978610"</f>
        <v>00978610</v>
      </c>
      <c r="C540" s="2" t="s">
        <v>4</v>
      </c>
    </row>
    <row r="541" spans="1:3" x14ac:dyDescent="0.35">
      <c r="A541" s="5">
        <v>534</v>
      </c>
      <c r="B541" s="2" t="str">
        <f>"00929646"</f>
        <v>00929646</v>
      </c>
      <c r="C541" s="2" t="str">
        <f>"003"</f>
        <v>003</v>
      </c>
    </row>
    <row r="542" spans="1:3" x14ac:dyDescent="0.35">
      <c r="A542" s="5">
        <v>535</v>
      </c>
      <c r="B542" s="2" t="str">
        <f>"00979174"</f>
        <v>00979174</v>
      </c>
      <c r="C542" s="2" t="s">
        <v>4</v>
      </c>
    </row>
    <row r="543" spans="1:3" x14ac:dyDescent="0.35">
      <c r="A543" s="5">
        <v>536</v>
      </c>
      <c r="B543" s="2" t="str">
        <f>"00982140"</f>
        <v>00982140</v>
      </c>
      <c r="C543" s="2" t="s">
        <v>4</v>
      </c>
    </row>
    <row r="544" spans="1:3" x14ac:dyDescent="0.35">
      <c r="A544" s="5">
        <v>537</v>
      </c>
      <c r="B544" s="2" t="str">
        <f>"00964095"</f>
        <v>00964095</v>
      </c>
      <c r="C544" s="2" t="s">
        <v>4</v>
      </c>
    </row>
    <row r="545" spans="1:3" x14ac:dyDescent="0.35">
      <c r="A545" s="5">
        <v>538</v>
      </c>
      <c r="B545" s="2" t="str">
        <f>"00985388"</f>
        <v>00985388</v>
      </c>
      <c r="C545" s="2" t="str">
        <f>"003"</f>
        <v>003</v>
      </c>
    </row>
    <row r="546" spans="1:3" x14ac:dyDescent="0.35">
      <c r="A546" s="5">
        <v>539</v>
      </c>
      <c r="B546" s="2" t="str">
        <f>"00986147"</f>
        <v>00986147</v>
      </c>
      <c r="C546" s="2" t="s">
        <v>4</v>
      </c>
    </row>
    <row r="547" spans="1:3" x14ac:dyDescent="0.35">
      <c r="A547" s="5">
        <v>540</v>
      </c>
      <c r="B547" s="2" t="str">
        <f>"00902528"</f>
        <v>00902528</v>
      </c>
      <c r="C547" s="2" t="str">
        <f>"003"</f>
        <v>003</v>
      </c>
    </row>
    <row r="548" spans="1:3" x14ac:dyDescent="0.35">
      <c r="A548" s="5">
        <v>541</v>
      </c>
      <c r="B548" s="2" t="str">
        <f>"00728155"</f>
        <v>00728155</v>
      </c>
      <c r="C548" s="2" t="s">
        <v>4</v>
      </c>
    </row>
    <row r="549" spans="1:3" x14ac:dyDescent="0.35">
      <c r="A549" s="5">
        <v>542</v>
      </c>
      <c r="B549" s="2" t="str">
        <f>"00733863"</f>
        <v>00733863</v>
      </c>
      <c r="C549" s="2" t="s">
        <v>4</v>
      </c>
    </row>
    <row r="550" spans="1:3" x14ac:dyDescent="0.35">
      <c r="A550" s="5">
        <v>543</v>
      </c>
      <c r="B550" s="2" t="str">
        <f>"00933095"</f>
        <v>00933095</v>
      </c>
      <c r="C550" s="2" t="s">
        <v>4</v>
      </c>
    </row>
    <row r="551" spans="1:3" x14ac:dyDescent="0.35">
      <c r="A551" s="5">
        <v>544</v>
      </c>
      <c r="B551" s="2" t="str">
        <f>"00808646"</f>
        <v>00808646</v>
      </c>
      <c r="C551" s="2" t="s">
        <v>4</v>
      </c>
    </row>
    <row r="552" spans="1:3" x14ac:dyDescent="0.35">
      <c r="A552" s="5">
        <v>545</v>
      </c>
      <c r="B552" s="2" t="str">
        <f>"00613933"</f>
        <v>00613933</v>
      </c>
      <c r="C552" s="2" t="str">
        <f>"004"</f>
        <v>004</v>
      </c>
    </row>
    <row r="553" spans="1:3" x14ac:dyDescent="0.35">
      <c r="A553" s="5">
        <v>546</v>
      </c>
      <c r="B553" s="2" t="str">
        <f>"00468463"</f>
        <v>00468463</v>
      </c>
      <c r="C553" s="2" t="str">
        <f>"003"</f>
        <v>003</v>
      </c>
    </row>
    <row r="554" spans="1:3" x14ac:dyDescent="0.35">
      <c r="A554" s="5">
        <v>547</v>
      </c>
      <c r="B554" s="2" t="str">
        <f>"00465551"</f>
        <v>00465551</v>
      </c>
      <c r="C554" s="2" t="str">
        <f>"003"</f>
        <v>003</v>
      </c>
    </row>
    <row r="555" spans="1:3" x14ac:dyDescent="0.35">
      <c r="A555" s="5">
        <v>548</v>
      </c>
      <c r="B555" s="2" t="str">
        <f>"00474224"</f>
        <v>00474224</v>
      </c>
      <c r="C555" s="2" t="s">
        <v>4</v>
      </c>
    </row>
    <row r="556" spans="1:3" x14ac:dyDescent="0.35">
      <c r="A556" s="5">
        <v>549</v>
      </c>
      <c r="B556" s="2" t="str">
        <f>"00445949"</f>
        <v>00445949</v>
      </c>
      <c r="C556" s="2" t="str">
        <f>"003"</f>
        <v>003</v>
      </c>
    </row>
    <row r="557" spans="1:3" x14ac:dyDescent="0.35">
      <c r="A557" s="5">
        <v>550</v>
      </c>
      <c r="B557" s="2" t="str">
        <f>"201511018508"</f>
        <v>201511018508</v>
      </c>
      <c r="C557" s="2" t="s">
        <v>4</v>
      </c>
    </row>
    <row r="558" spans="1:3" x14ac:dyDescent="0.35">
      <c r="A558" s="5">
        <v>551</v>
      </c>
      <c r="B558" s="2" t="str">
        <f>"00440572"</f>
        <v>00440572</v>
      </c>
      <c r="C558" s="2" t="s">
        <v>4</v>
      </c>
    </row>
    <row r="559" spans="1:3" x14ac:dyDescent="0.35">
      <c r="A559" s="5">
        <v>552</v>
      </c>
      <c r="B559" s="2" t="str">
        <f>"00936037"</f>
        <v>00936037</v>
      </c>
      <c r="C559" s="2" t="str">
        <f>"003"</f>
        <v>003</v>
      </c>
    </row>
    <row r="560" spans="1:3" x14ac:dyDescent="0.35">
      <c r="A560" s="5">
        <v>553</v>
      </c>
      <c r="B560" s="2" t="str">
        <f>"00322992"</f>
        <v>00322992</v>
      </c>
      <c r="C560" s="2" t="s">
        <v>18</v>
      </c>
    </row>
    <row r="561" spans="1:3" x14ac:dyDescent="0.35">
      <c r="A561" s="5">
        <v>554</v>
      </c>
      <c r="B561" s="2" t="str">
        <f>"00448513"</f>
        <v>00448513</v>
      </c>
      <c r="C561" s="2" t="str">
        <f>"003"</f>
        <v>003</v>
      </c>
    </row>
    <row r="562" spans="1:3" x14ac:dyDescent="0.35">
      <c r="A562" s="5">
        <v>555</v>
      </c>
      <c r="B562" s="2" t="str">
        <f>"00986356"</f>
        <v>00986356</v>
      </c>
      <c r="C562" s="2" t="str">
        <f>"003"</f>
        <v>003</v>
      </c>
    </row>
    <row r="563" spans="1:3" x14ac:dyDescent="0.35">
      <c r="A563" s="5">
        <v>556</v>
      </c>
      <c r="B563" s="2" t="str">
        <f>"00984745"</f>
        <v>00984745</v>
      </c>
      <c r="C563" s="2" t="str">
        <f>"003"</f>
        <v>003</v>
      </c>
    </row>
    <row r="564" spans="1:3" x14ac:dyDescent="0.35">
      <c r="A564" s="5">
        <v>557</v>
      </c>
      <c r="B564" s="2" t="str">
        <f>"00250406"</f>
        <v>00250406</v>
      </c>
      <c r="C564" s="2" t="str">
        <f>"003"</f>
        <v>003</v>
      </c>
    </row>
    <row r="565" spans="1:3" x14ac:dyDescent="0.35">
      <c r="A565" s="5">
        <v>558</v>
      </c>
      <c r="B565" s="2" t="str">
        <f>"00924421"</f>
        <v>00924421</v>
      </c>
      <c r="C565" s="2" t="s">
        <v>4</v>
      </c>
    </row>
    <row r="566" spans="1:3" ht="29" x14ac:dyDescent="0.35">
      <c r="A566" s="5">
        <v>559</v>
      </c>
      <c r="B566" s="2" t="str">
        <f>"00985211"</f>
        <v>00985211</v>
      </c>
      <c r="C566" s="2" t="s">
        <v>5</v>
      </c>
    </row>
    <row r="567" spans="1:3" x14ac:dyDescent="0.35">
      <c r="A567" s="5">
        <v>560</v>
      </c>
      <c r="B567" s="2" t="str">
        <f>"00804913"</f>
        <v>00804913</v>
      </c>
      <c r="C567" s="2" t="str">
        <f>"004"</f>
        <v>004</v>
      </c>
    </row>
    <row r="568" spans="1:3" x14ac:dyDescent="0.35">
      <c r="A568" s="5">
        <v>561</v>
      </c>
      <c r="B568" s="2" t="str">
        <f>"00985912"</f>
        <v>00985912</v>
      </c>
      <c r="C568" s="2" t="s">
        <v>14</v>
      </c>
    </row>
    <row r="569" spans="1:3" x14ac:dyDescent="0.35">
      <c r="A569" s="5">
        <v>562</v>
      </c>
      <c r="B569" s="2" t="str">
        <f>"00143395"</f>
        <v>00143395</v>
      </c>
      <c r="C569" s="2" t="s">
        <v>4</v>
      </c>
    </row>
    <row r="570" spans="1:3" x14ac:dyDescent="0.35">
      <c r="A570" s="5">
        <v>563</v>
      </c>
      <c r="B570" s="2" t="str">
        <f>"00986165"</f>
        <v>00986165</v>
      </c>
      <c r="C570" s="2" t="s">
        <v>4</v>
      </c>
    </row>
    <row r="571" spans="1:3" x14ac:dyDescent="0.35">
      <c r="A571" s="5">
        <v>564</v>
      </c>
      <c r="B571" s="2" t="str">
        <f>"00986518"</f>
        <v>00986518</v>
      </c>
      <c r="C571" s="2" t="s">
        <v>4</v>
      </c>
    </row>
    <row r="572" spans="1:3" ht="29" x14ac:dyDescent="0.35">
      <c r="A572" s="5">
        <v>565</v>
      </c>
      <c r="B572" s="2" t="str">
        <f>"00932864"</f>
        <v>00932864</v>
      </c>
      <c r="C572" s="2" t="s">
        <v>10</v>
      </c>
    </row>
    <row r="573" spans="1:3" x14ac:dyDescent="0.35">
      <c r="A573" s="5">
        <v>566</v>
      </c>
      <c r="B573" s="2" t="str">
        <f>"00981791"</f>
        <v>00981791</v>
      </c>
      <c r="C573" s="2" t="s">
        <v>4</v>
      </c>
    </row>
    <row r="574" spans="1:3" ht="29" x14ac:dyDescent="0.35">
      <c r="A574" s="5">
        <v>567</v>
      </c>
      <c r="B574" s="2" t="str">
        <f>"00815780"</f>
        <v>00815780</v>
      </c>
      <c r="C574" s="2" t="s">
        <v>5</v>
      </c>
    </row>
    <row r="575" spans="1:3" x14ac:dyDescent="0.35">
      <c r="A575" s="5">
        <v>568</v>
      </c>
      <c r="B575" s="2" t="str">
        <f>"00983687"</f>
        <v>00983687</v>
      </c>
      <c r="C575" s="2" t="str">
        <f>"003"</f>
        <v>003</v>
      </c>
    </row>
    <row r="576" spans="1:3" x14ac:dyDescent="0.35">
      <c r="A576" s="5">
        <v>569</v>
      </c>
      <c r="B576" s="2" t="str">
        <f>"00560197"</f>
        <v>00560197</v>
      </c>
      <c r="C576" s="2" t="s">
        <v>6</v>
      </c>
    </row>
    <row r="577" spans="1:3" x14ac:dyDescent="0.35">
      <c r="A577" s="5">
        <v>570</v>
      </c>
      <c r="B577" s="2" t="str">
        <f>"00440149"</f>
        <v>00440149</v>
      </c>
      <c r="C577" s="2" t="str">
        <f>"003"</f>
        <v>003</v>
      </c>
    </row>
    <row r="578" spans="1:3" x14ac:dyDescent="0.35">
      <c r="A578" s="5">
        <v>571</v>
      </c>
      <c r="B578" s="2" t="str">
        <f>"00905647"</f>
        <v>00905647</v>
      </c>
      <c r="C578" s="2" t="str">
        <f>"003"</f>
        <v>003</v>
      </c>
    </row>
    <row r="579" spans="1:3" x14ac:dyDescent="0.35">
      <c r="A579" s="5">
        <v>572</v>
      </c>
      <c r="B579" s="2" t="str">
        <f>"00985274"</f>
        <v>00985274</v>
      </c>
      <c r="C579" s="2" t="s">
        <v>17</v>
      </c>
    </row>
    <row r="580" spans="1:3" x14ac:dyDescent="0.35">
      <c r="A580" s="5">
        <v>573</v>
      </c>
      <c r="B580" s="2" t="str">
        <f>"00659161"</f>
        <v>00659161</v>
      </c>
      <c r="C580" s="2" t="s">
        <v>4</v>
      </c>
    </row>
    <row r="581" spans="1:3" x14ac:dyDescent="0.35">
      <c r="A581" s="5">
        <v>574</v>
      </c>
      <c r="B581" s="2" t="str">
        <f>"00899926"</f>
        <v>00899926</v>
      </c>
      <c r="C581" s="2" t="s">
        <v>4</v>
      </c>
    </row>
    <row r="582" spans="1:3" x14ac:dyDescent="0.35">
      <c r="A582" s="5">
        <v>575</v>
      </c>
      <c r="B582" s="2" t="str">
        <f>"00281865"</f>
        <v>00281865</v>
      </c>
      <c r="C582" s="2" t="s">
        <v>12</v>
      </c>
    </row>
    <row r="583" spans="1:3" x14ac:dyDescent="0.35">
      <c r="A583" s="5">
        <v>576</v>
      </c>
      <c r="B583" s="2" t="str">
        <f>"00802025"</f>
        <v>00802025</v>
      </c>
      <c r="C583" s="2" t="str">
        <f>"003"</f>
        <v>003</v>
      </c>
    </row>
    <row r="584" spans="1:3" x14ac:dyDescent="0.35">
      <c r="A584" s="5">
        <v>577</v>
      </c>
      <c r="B584" s="2" t="str">
        <f>"00982785"</f>
        <v>00982785</v>
      </c>
      <c r="C584" s="2" t="str">
        <f>"003"</f>
        <v>003</v>
      </c>
    </row>
    <row r="585" spans="1:3" x14ac:dyDescent="0.35">
      <c r="A585" s="5">
        <v>578</v>
      </c>
      <c r="B585" s="2" t="str">
        <f>"00983747"</f>
        <v>00983747</v>
      </c>
      <c r="C585" s="2" t="str">
        <f>"003"</f>
        <v>003</v>
      </c>
    </row>
    <row r="586" spans="1:3" x14ac:dyDescent="0.35">
      <c r="A586" s="5">
        <v>579</v>
      </c>
      <c r="B586" s="2" t="str">
        <f>"00499971"</f>
        <v>00499971</v>
      </c>
      <c r="C586" s="2" t="str">
        <f>"001"</f>
        <v>001</v>
      </c>
    </row>
    <row r="587" spans="1:3" x14ac:dyDescent="0.35">
      <c r="A587" s="5">
        <v>580</v>
      </c>
      <c r="B587" s="2" t="str">
        <f>"00985928"</f>
        <v>00985928</v>
      </c>
      <c r="C587" s="2" t="str">
        <f>"003"</f>
        <v>003</v>
      </c>
    </row>
    <row r="588" spans="1:3" x14ac:dyDescent="0.35">
      <c r="A588" s="5">
        <v>581</v>
      </c>
      <c r="B588" s="2" t="str">
        <f>"00553092"</f>
        <v>00553092</v>
      </c>
      <c r="C588" s="2" t="s">
        <v>18</v>
      </c>
    </row>
    <row r="589" spans="1:3" x14ac:dyDescent="0.35">
      <c r="A589" s="5">
        <v>582</v>
      </c>
      <c r="B589" s="2" t="str">
        <f>"00980320"</f>
        <v>00980320</v>
      </c>
      <c r="C589" s="2" t="str">
        <f>"003"</f>
        <v>003</v>
      </c>
    </row>
    <row r="590" spans="1:3" x14ac:dyDescent="0.35">
      <c r="A590" s="5">
        <v>583</v>
      </c>
      <c r="B590" s="2" t="str">
        <f>"00817242"</f>
        <v>00817242</v>
      </c>
      <c r="C590" s="2" t="str">
        <f>"003"</f>
        <v>003</v>
      </c>
    </row>
    <row r="591" spans="1:3" x14ac:dyDescent="0.35">
      <c r="A591" s="5">
        <v>584</v>
      </c>
      <c r="B591" s="2" t="str">
        <f>"00440585"</f>
        <v>00440585</v>
      </c>
      <c r="C591" s="2" t="str">
        <f>"003"</f>
        <v>003</v>
      </c>
    </row>
    <row r="592" spans="1:3" x14ac:dyDescent="0.35">
      <c r="A592" s="5">
        <v>585</v>
      </c>
      <c r="B592" s="2" t="str">
        <f>"00979731"</f>
        <v>00979731</v>
      </c>
      <c r="C592" s="2" t="s">
        <v>15</v>
      </c>
    </row>
    <row r="593" spans="1:3" x14ac:dyDescent="0.35">
      <c r="A593" s="5">
        <v>586</v>
      </c>
      <c r="B593" s="2" t="str">
        <f>"00798642"</f>
        <v>00798642</v>
      </c>
      <c r="C593" s="2" t="s">
        <v>4</v>
      </c>
    </row>
    <row r="594" spans="1:3" x14ac:dyDescent="0.35">
      <c r="A594" s="5">
        <v>587</v>
      </c>
      <c r="B594" s="2" t="str">
        <f>"00985837"</f>
        <v>00985837</v>
      </c>
      <c r="C594" s="2" t="s">
        <v>4</v>
      </c>
    </row>
    <row r="595" spans="1:3" x14ac:dyDescent="0.35">
      <c r="A595" s="5">
        <v>588</v>
      </c>
      <c r="B595" s="2" t="str">
        <f>"00986239"</f>
        <v>00986239</v>
      </c>
      <c r="C595" s="2" t="s">
        <v>4</v>
      </c>
    </row>
    <row r="596" spans="1:3" x14ac:dyDescent="0.35">
      <c r="A596" s="5">
        <v>589</v>
      </c>
      <c r="B596" s="2" t="str">
        <f>"201511042081"</f>
        <v>201511042081</v>
      </c>
      <c r="C596" s="2" t="s">
        <v>6</v>
      </c>
    </row>
    <row r="597" spans="1:3" x14ac:dyDescent="0.35">
      <c r="A597" s="5">
        <v>590</v>
      </c>
      <c r="B597" s="2" t="str">
        <f>"00985493"</f>
        <v>00985493</v>
      </c>
      <c r="C597" s="2" t="s">
        <v>4</v>
      </c>
    </row>
    <row r="598" spans="1:3" x14ac:dyDescent="0.35">
      <c r="A598" s="5">
        <v>591</v>
      </c>
      <c r="B598" s="2" t="str">
        <f>"00657647"</f>
        <v>00657647</v>
      </c>
      <c r="C598" s="2" t="str">
        <f>"003"</f>
        <v>003</v>
      </c>
    </row>
    <row r="599" spans="1:3" x14ac:dyDescent="0.35">
      <c r="A599" s="5">
        <v>592</v>
      </c>
      <c r="B599" s="2" t="str">
        <f>"00986120"</f>
        <v>00986120</v>
      </c>
      <c r="C599" s="2" t="s">
        <v>4</v>
      </c>
    </row>
    <row r="600" spans="1:3" x14ac:dyDescent="0.35">
      <c r="A600" s="5">
        <v>593</v>
      </c>
      <c r="B600" s="2" t="str">
        <f>"00987087"</f>
        <v>00987087</v>
      </c>
      <c r="C600" s="2" t="str">
        <f>"003"</f>
        <v>003</v>
      </c>
    </row>
    <row r="601" spans="1:3" x14ac:dyDescent="0.35">
      <c r="A601" s="5">
        <v>594</v>
      </c>
      <c r="B601" s="2" t="str">
        <f>"00985960"</f>
        <v>00985960</v>
      </c>
      <c r="C601" s="2" t="s">
        <v>14</v>
      </c>
    </row>
    <row r="602" spans="1:3" x14ac:dyDescent="0.35">
      <c r="A602" s="5">
        <v>595</v>
      </c>
      <c r="B602" s="2" t="str">
        <f>"00982418"</f>
        <v>00982418</v>
      </c>
      <c r="C602" s="2" t="str">
        <f>"001"</f>
        <v>001</v>
      </c>
    </row>
    <row r="603" spans="1:3" x14ac:dyDescent="0.35">
      <c r="A603" s="5">
        <v>596</v>
      </c>
      <c r="B603" s="2" t="str">
        <f>"00983036"</f>
        <v>00983036</v>
      </c>
      <c r="C603" s="2" t="str">
        <f>"003"</f>
        <v>003</v>
      </c>
    </row>
    <row r="604" spans="1:3" x14ac:dyDescent="0.35">
      <c r="A604" s="5">
        <v>597</v>
      </c>
      <c r="B604" s="2" t="str">
        <f>"00711739"</f>
        <v>00711739</v>
      </c>
      <c r="C604" s="2" t="s">
        <v>19</v>
      </c>
    </row>
    <row r="605" spans="1:3" x14ac:dyDescent="0.35">
      <c r="A605" s="5">
        <v>598</v>
      </c>
      <c r="B605" s="2" t="str">
        <f>"00850881"</f>
        <v>00850881</v>
      </c>
      <c r="C605" s="2" t="str">
        <f>"003"</f>
        <v>003</v>
      </c>
    </row>
    <row r="606" spans="1:3" x14ac:dyDescent="0.35">
      <c r="A606" s="5">
        <v>599</v>
      </c>
      <c r="B606" s="2" t="str">
        <f>"00985489"</f>
        <v>00985489</v>
      </c>
      <c r="C606" s="2" t="str">
        <f>"003"</f>
        <v>003</v>
      </c>
    </row>
    <row r="607" spans="1:3" ht="29" x14ac:dyDescent="0.35">
      <c r="A607" s="5">
        <v>600</v>
      </c>
      <c r="B607" s="2" t="str">
        <f>"00809632"</f>
        <v>00809632</v>
      </c>
      <c r="C607" s="2" t="s">
        <v>5</v>
      </c>
    </row>
    <row r="608" spans="1:3" x14ac:dyDescent="0.35">
      <c r="A608" s="5">
        <v>601</v>
      </c>
      <c r="B608" s="2" t="str">
        <f>"00983920"</f>
        <v>00983920</v>
      </c>
      <c r="C608" s="2" t="str">
        <f>"003"</f>
        <v>003</v>
      </c>
    </row>
    <row r="609" spans="1:3" x14ac:dyDescent="0.35">
      <c r="A609" s="5">
        <v>602</v>
      </c>
      <c r="B609" s="2" t="str">
        <f>"00985066"</f>
        <v>00985066</v>
      </c>
      <c r="C609" s="2" t="s">
        <v>4</v>
      </c>
    </row>
    <row r="610" spans="1:3" x14ac:dyDescent="0.35">
      <c r="A610" s="5">
        <v>603</v>
      </c>
      <c r="B610" s="2" t="str">
        <f>"00985932"</f>
        <v>00985932</v>
      </c>
      <c r="C610" s="2" t="s">
        <v>6</v>
      </c>
    </row>
    <row r="611" spans="1:3" x14ac:dyDescent="0.35">
      <c r="A611" s="5">
        <v>604</v>
      </c>
      <c r="B611" s="2" t="str">
        <f>"00985463"</f>
        <v>00985463</v>
      </c>
      <c r="C611" s="2" t="str">
        <f>"003"</f>
        <v>003</v>
      </c>
    </row>
    <row r="612" spans="1:3" x14ac:dyDescent="0.35">
      <c r="A612" s="5">
        <v>605</v>
      </c>
      <c r="B612" s="2" t="str">
        <f>"00984335"</f>
        <v>00984335</v>
      </c>
      <c r="C612" s="2" t="s">
        <v>6</v>
      </c>
    </row>
    <row r="613" spans="1:3" x14ac:dyDescent="0.35">
      <c r="A613" s="5">
        <v>606</v>
      </c>
      <c r="B613" s="2" t="str">
        <f>"00848359"</f>
        <v>00848359</v>
      </c>
      <c r="C613" s="2" t="s">
        <v>6</v>
      </c>
    </row>
    <row r="614" spans="1:3" x14ac:dyDescent="0.35">
      <c r="A614" s="5">
        <v>607</v>
      </c>
      <c r="B614" s="2" t="str">
        <f>"00986205"</f>
        <v>00986205</v>
      </c>
      <c r="C614" s="2" t="s">
        <v>6</v>
      </c>
    </row>
    <row r="615" spans="1:3" x14ac:dyDescent="0.35">
      <c r="A615" s="5">
        <v>608</v>
      </c>
      <c r="B615" s="2" t="str">
        <f>"00982797"</f>
        <v>00982797</v>
      </c>
      <c r="C615" s="2" t="s">
        <v>12</v>
      </c>
    </row>
    <row r="616" spans="1:3" x14ac:dyDescent="0.35">
      <c r="A616" s="5">
        <v>609</v>
      </c>
      <c r="B616" s="2" t="str">
        <f>"00818503"</f>
        <v>00818503</v>
      </c>
      <c r="C616" s="2" t="str">
        <f>"003"</f>
        <v>003</v>
      </c>
    </row>
    <row r="617" spans="1:3" x14ac:dyDescent="0.35">
      <c r="A617" s="5">
        <v>610</v>
      </c>
      <c r="B617" s="2" t="str">
        <f>"00985808"</f>
        <v>00985808</v>
      </c>
      <c r="C617" s="2" t="str">
        <f>"003"</f>
        <v>003</v>
      </c>
    </row>
    <row r="618" spans="1:3" x14ac:dyDescent="0.35">
      <c r="A618" s="5">
        <v>611</v>
      </c>
      <c r="B618" s="2" t="str">
        <f>"00980152"</f>
        <v>00980152</v>
      </c>
      <c r="C618" s="2" t="s">
        <v>6</v>
      </c>
    </row>
    <row r="619" spans="1:3" x14ac:dyDescent="0.35">
      <c r="A619" s="5">
        <v>612</v>
      </c>
      <c r="B619" s="2" t="str">
        <f>"00907386"</f>
        <v>00907386</v>
      </c>
      <c r="C619" s="2" t="str">
        <f>"003"</f>
        <v>003</v>
      </c>
    </row>
    <row r="620" spans="1:3" x14ac:dyDescent="0.35">
      <c r="A620" s="5">
        <v>613</v>
      </c>
      <c r="B620" s="2" t="str">
        <f>"00984740"</f>
        <v>00984740</v>
      </c>
      <c r="C620" s="2" t="str">
        <f>"003"</f>
        <v>003</v>
      </c>
    </row>
    <row r="621" spans="1:3" x14ac:dyDescent="0.35">
      <c r="A621" s="5">
        <v>614</v>
      </c>
      <c r="B621" s="2" t="str">
        <f>"00985142"</f>
        <v>00985142</v>
      </c>
      <c r="C621" s="2" t="str">
        <f>"003"</f>
        <v>003</v>
      </c>
    </row>
    <row r="622" spans="1:3" x14ac:dyDescent="0.35">
      <c r="A622" s="5">
        <v>615</v>
      </c>
      <c r="B622" s="2" t="str">
        <f>"00817594"</f>
        <v>00817594</v>
      </c>
      <c r="C622" s="2" t="s">
        <v>4</v>
      </c>
    </row>
    <row r="623" spans="1:3" ht="29" x14ac:dyDescent="0.35">
      <c r="A623" s="5">
        <v>616</v>
      </c>
      <c r="B623" s="2" t="str">
        <f>"00980968"</f>
        <v>00980968</v>
      </c>
      <c r="C623" s="2" t="s">
        <v>11</v>
      </c>
    </row>
    <row r="624" spans="1:3" ht="29" x14ac:dyDescent="0.35">
      <c r="A624" s="5">
        <v>617</v>
      </c>
      <c r="B624" s="2" t="str">
        <f>"201508000055"</f>
        <v>201508000055</v>
      </c>
      <c r="C624" s="2" t="s">
        <v>11</v>
      </c>
    </row>
    <row r="625" spans="1:3" x14ac:dyDescent="0.35">
      <c r="A625" s="5">
        <v>618</v>
      </c>
      <c r="B625" s="2" t="str">
        <f>"00984682"</f>
        <v>00984682</v>
      </c>
      <c r="C625" s="2" t="s">
        <v>4</v>
      </c>
    </row>
    <row r="626" spans="1:3" x14ac:dyDescent="0.35">
      <c r="A626" s="5">
        <v>619</v>
      </c>
      <c r="B626" s="2" t="str">
        <f>"00985409"</f>
        <v>00985409</v>
      </c>
      <c r="C626" s="2" t="str">
        <f>"003"</f>
        <v>003</v>
      </c>
    </row>
    <row r="627" spans="1:3" x14ac:dyDescent="0.35">
      <c r="A627" s="5">
        <v>620</v>
      </c>
      <c r="B627" s="2" t="str">
        <f>"00984727"</f>
        <v>00984727</v>
      </c>
      <c r="C627" s="2" t="str">
        <f>"003"</f>
        <v>003</v>
      </c>
    </row>
    <row r="628" spans="1:3" x14ac:dyDescent="0.35">
      <c r="A628" s="5">
        <v>621</v>
      </c>
      <c r="B628" s="2" t="str">
        <f>"00975326"</f>
        <v>00975326</v>
      </c>
      <c r="C628" s="2" t="s">
        <v>4</v>
      </c>
    </row>
    <row r="629" spans="1:3" x14ac:dyDescent="0.35">
      <c r="A629" s="5">
        <v>622</v>
      </c>
      <c r="B629" s="2" t="str">
        <f>"00023794"</f>
        <v>00023794</v>
      </c>
      <c r="C629" s="2" t="str">
        <f>"001"</f>
        <v>001</v>
      </c>
    </row>
    <row r="630" spans="1:3" x14ac:dyDescent="0.35">
      <c r="A630" s="5">
        <v>623</v>
      </c>
      <c r="B630" s="2" t="str">
        <f>"00735264"</f>
        <v>00735264</v>
      </c>
      <c r="C630" s="2" t="s">
        <v>4</v>
      </c>
    </row>
    <row r="631" spans="1:3" x14ac:dyDescent="0.35">
      <c r="A631" s="5">
        <v>624</v>
      </c>
      <c r="B631" s="2" t="str">
        <f>"00984118"</f>
        <v>00984118</v>
      </c>
      <c r="C631" s="2" t="s">
        <v>4</v>
      </c>
    </row>
    <row r="632" spans="1:3" x14ac:dyDescent="0.35">
      <c r="A632" s="5">
        <v>625</v>
      </c>
      <c r="B632" s="2" t="str">
        <f>"00077948"</f>
        <v>00077948</v>
      </c>
      <c r="C632" s="2" t="str">
        <f>"003"</f>
        <v>003</v>
      </c>
    </row>
    <row r="633" spans="1:3" x14ac:dyDescent="0.35">
      <c r="A633" s="5">
        <v>626</v>
      </c>
      <c r="B633" s="2" t="str">
        <f>"00728866"</f>
        <v>00728866</v>
      </c>
      <c r="C633" s="2" t="s">
        <v>4</v>
      </c>
    </row>
    <row r="634" spans="1:3" x14ac:dyDescent="0.35">
      <c r="A634" s="5">
        <v>627</v>
      </c>
      <c r="B634" s="2" t="str">
        <f>"00926677"</f>
        <v>00926677</v>
      </c>
      <c r="C634" s="2" t="str">
        <f>"003"</f>
        <v>003</v>
      </c>
    </row>
    <row r="635" spans="1:3" x14ac:dyDescent="0.35">
      <c r="A635" s="5">
        <v>628</v>
      </c>
      <c r="B635" s="2" t="str">
        <f>"00986288"</f>
        <v>00986288</v>
      </c>
      <c r="C635" s="2" t="s">
        <v>4</v>
      </c>
    </row>
    <row r="636" spans="1:3" x14ac:dyDescent="0.35">
      <c r="A636" s="5">
        <v>629</v>
      </c>
      <c r="B636" s="2" t="str">
        <f>"00981877"</f>
        <v>00981877</v>
      </c>
      <c r="C636" s="2" t="s">
        <v>4</v>
      </c>
    </row>
    <row r="637" spans="1:3" x14ac:dyDescent="0.35">
      <c r="A637" s="5">
        <v>630</v>
      </c>
      <c r="B637" s="2" t="str">
        <f>"00983281"</f>
        <v>00983281</v>
      </c>
      <c r="C637" s="2" t="str">
        <f>"003"</f>
        <v>003</v>
      </c>
    </row>
    <row r="638" spans="1:3" x14ac:dyDescent="0.35">
      <c r="A638" s="5">
        <v>631</v>
      </c>
      <c r="B638" s="2" t="str">
        <f>"00968512"</f>
        <v>00968512</v>
      </c>
      <c r="C638" s="2" t="s">
        <v>4</v>
      </c>
    </row>
    <row r="639" spans="1:3" x14ac:dyDescent="0.35">
      <c r="A639" s="5">
        <v>632</v>
      </c>
      <c r="B639" s="2" t="str">
        <f>"00983372"</f>
        <v>00983372</v>
      </c>
      <c r="C639" s="2" t="str">
        <f>"003"</f>
        <v>003</v>
      </c>
    </row>
    <row r="640" spans="1:3" ht="29" x14ac:dyDescent="0.35">
      <c r="A640" s="5">
        <v>633</v>
      </c>
      <c r="B640" s="2" t="str">
        <f>"00495259"</f>
        <v>00495259</v>
      </c>
      <c r="C640" s="2" t="s">
        <v>5</v>
      </c>
    </row>
    <row r="641" spans="1:3" x14ac:dyDescent="0.35">
      <c r="A641" s="5">
        <v>634</v>
      </c>
      <c r="B641" s="2" t="str">
        <f>"00491919"</f>
        <v>00491919</v>
      </c>
      <c r="C641" s="2" t="str">
        <f>"001"</f>
        <v>001</v>
      </c>
    </row>
    <row r="642" spans="1:3" x14ac:dyDescent="0.35">
      <c r="A642" s="5">
        <v>635</v>
      </c>
      <c r="B642" s="2" t="str">
        <f>"00984852"</f>
        <v>00984852</v>
      </c>
      <c r="C642" s="2" t="str">
        <f>"003"</f>
        <v>003</v>
      </c>
    </row>
    <row r="643" spans="1:3" x14ac:dyDescent="0.35">
      <c r="A643" s="5">
        <v>636</v>
      </c>
      <c r="B643" s="2" t="str">
        <f>"00676835"</f>
        <v>00676835</v>
      </c>
      <c r="C643" s="2" t="s">
        <v>4</v>
      </c>
    </row>
    <row r="644" spans="1:3" x14ac:dyDescent="0.35">
      <c r="A644" s="5">
        <v>637</v>
      </c>
      <c r="B644" s="2" t="str">
        <f>"00977098"</f>
        <v>00977098</v>
      </c>
      <c r="C644" s="2" t="str">
        <f>"003"</f>
        <v>003</v>
      </c>
    </row>
    <row r="645" spans="1:3" x14ac:dyDescent="0.35">
      <c r="A645" s="5">
        <v>638</v>
      </c>
      <c r="B645" s="2" t="str">
        <f>"00986182"</f>
        <v>00986182</v>
      </c>
      <c r="C645" s="2" t="str">
        <f>"003"</f>
        <v>003</v>
      </c>
    </row>
    <row r="646" spans="1:3" x14ac:dyDescent="0.35">
      <c r="A646" s="5">
        <v>639</v>
      </c>
      <c r="B646" s="2" t="str">
        <f>"00987014"</f>
        <v>00987014</v>
      </c>
      <c r="C646" s="2" t="s">
        <v>4</v>
      </c>
    </row>
    <row r="647" spans="1:3" x14ac:dyDescent="0.35">
      <c r="A647" s="5">
        <v>640</v>
      </c>
      <c r="B647" s="2" t="str">
        <f>"00982816"</f>
        <v>00982816</v>
      </c>
      <c r="C647" s="2" t="str">
        <f>"003"</f>
        <v>003</v>
      </c>
    </row>
    <row r="648" spans="1:3" x14ac:dyDescent="0.35">
      <c r="A648" s="5">
        <v>641</v>
      </c>
      <c r="B648" s="2" t="str">
        <f>"00852503"</f>
        <v>00852503</v>
      </c>
      <c r="C648" s="2" t="s">
        <v>4</v>
      </c>
    </row>
    <row r="649" spans="1:3" x14ac:dyDescent="0.35">
      <c r="A649" s="5">
        <v>642</v>
      </c>
      <c r="B649" s="2" t="str">
        <f>"00797848"</f>
        <v>00797848</v>
      </c>
      <c r="C649" s="2" t="s">
        <v>4</v>
      </c>
    </row>
    <row r="650" spans="1:3" x14ac:dyDescent="0.35">
      <c r="A650" s="5">
        <v>643</v>
      </c>
      <c r="B650" s="2" t="str">
        <f>"00254597"</f>
        <v>00254597</v>
      </c>
      <c r="C650" s="2" t="str">
        <f>"003"</f>
        <v>003</v>
      </c>
    </row>
    <row r="651" spans="1:3" x14ac:dyDescent="0.35">
      <c r="A651" s="5">
        <v>644</v>
      </c>
      <c r="B651" s="2" t="str">
        <f>"00444075"</f>
        <v>00444075</v>
      </c>
      <c r="C651" s="2" t="str">
        <f>"003"</f>
        <v>003</v>
      </c>
    </row>
    <row r="652" spans="1:3" x14ac:dyDescent="0.35">
      <c r="A652" s="5">
        <v>645</v>
      </c>
      <c r="B652" s="2" t="str">
        <f>"00980632"</f>
        <v>00980632</v>
      </c>
      <c r="C652" s="2" t="str">
        <f>"003"</f>
        <v>003</v>
      </c>
    </row>
    <row r="653" spans="1:3" x14ac:dyDescent="0.35">
      <c r="A653" s="5">
        <v>646</v>
      </c>
      <c r="B653" s="2" t="str">
        <f>"00983015"</f>
        <v>00983015</v>
      </c>
      <c r="C653" s="2" t="s">
        <v>4</v>
      </c>
    </row>
    <row r="654" spans="1:3" x14ac:dyDescent="0.35">
      <c r="A654" s="5">
        <v>647</v>
      </c>
      <c r="B654" s="2" t="str">
        <f>"00982833"</f>
        <v>00982833</v>
      </c>
      <c r="C654" s="2" t="str">
        <f>"003"</f>
        <v>003</v>
      </c>
    </row>
    <row r="655" spans="1:3" x14ac:dyDescent="0.35">
      <c r="A655" s="5">
        <v>648</v>
      </c>
      <c r="B655" s="2" t="str">
        <f>"00694014"</f>
        <v>00694014</v>
      </c>
      <c r="C655" s="2" t="str">
        <f>"003"</f>
        <v>003</v>
      </c>
    </row>
    <row r="656" spans="1:3" x14ac:dyDescent="0.35">
      <c r="A656" s="5">
        <v>649</v>
      </c>
      <c r="B656" s="2" t="str">
        <f>"00984842"</f>
        <v>00984842</v>
      </c>
      <c r="C656" s="2" t="str">
        <f>"003"</f>
        <v>003</v>
      </c>
    </row>
    <row r="657" spans="1:3" ht="29" x14ac:dyDescent="0.35">
      <c r="A657" s="5">
        <v>650</v>
      </c>
      <c r="B657" s="2" t="str">
        <f>"201410007157"</f>
        <v>201410007157</v>
      </c>
      <c r="C657" s="2" t="s">
        <v>5</v>
      </c>
    </row>
    <row r="658" spans="1:3" x14ac:dyDescent="0.35">
      <c r="A658" s="5">
        <v>651</v>
      </c>
      <c r="B658" s="2" t="str">
        <f>"00987175"</f>
        <v>00987175</v>
      </c>
      <c r="C658" s="2" t="str">
        <f>"003"</f>
        <v>003</v>
      </c>
    </row>
    <row r="659" spans="1:3" x14ac:dyDescent="0.35">
      <c r="A659" s="5">
        <v>652</v>
      </c>
      <c r="B659" s="2" t="str">
        <f>"201601000073"</f>
        <v>201601000073</v>
      </c>
      <c r="C659" s="2" t="s">
        <v>6</v>
      </c>
    </row>
    <row r="660" spans="1:3" x14ac:dyDescent="0.35">
      <c r="A660" s="5">
        <v>653</v>
      </c>
      <c r="B660" s="2" t="str">
        <f>"00464147"</f>
        <v>00464147</v>
      </c>
      <c r="C660" s="2" t="s">
        <v>6</v>
      </c>
    </row>
    <row r="661" spans="1:3" x14ac:dyDescent="0.35">
      <c r="A661" s="5">
        <v>654</v>
      </c>
      <c r="B661" s="2" t="str">
        <f>"00983041"</f>
        <v>00983041</v>
      </c>
      <c r="C661" s="2" t="s">
        <v>4</v>
      </c>
    </row>
    <row r="662" spans="1:3" x14ac:dyDescent="0.35">
      <c r="A662" s="5">
        <v>655</v>
      </c>
      <c r="B662" s="2" t="str">
        <f>"00981625"</f>
        <v>00981625</v>
      </c>
      <c r="C662" s="2" t="s">
        <v>6</v>
      </c>
    </row>
    <row r="663" spans="1:3" x14ac:dyDescent="0.35">
      <c r="A663" s="5">
        <v>656</v>
      </c>
      <c r="B663" s="2" t="str">
        <f>"00926740"</f>
        <v>00926740</v>
      </c>
      <c r="C663" s="2" t="s">
        <v>4</v>
      </c>
    </row>
    <row r="664" spans="1:3" x14ac:dyDescent="0.35">
      <c r="A664" s="5">
        <v>657</v>
      </c>
      <c r="B664" s="2" t="str">
        <f>"00960853"</f>
        <v>00960853</v>
      </c>
      <c r="C664" s="2" t="str">
        <f>"003"</f>
        <v>003</v>
      </c>
    </row>
    <row r="665" spans="1:3" x14ac:dyDescent="0.35">
      <c r="A665" s="5">
        <v>658</v>
      </c>
      <c r="B665" s="2" t="str">
        <f>"00984199"</f>
        <v>00984199</v>
      </c>
      <c r="C665" s="2" t="s">
        <v>4</v>
      </c>
    </row>
    <row r="666" spans="1:3" ht="29" x14ac:dyDescent="0.35">
      <c r="A666" s="5">
        <v>659</v>
      </c>
      <c r="B666" s="2" t="str">
        <f>"00984642"</f>
        <v>00984642</v>
      </c>
      <c r="C666" s="2" t="s">
        <v>5</v>
      </c>
    </row>
    <row r="667" spans="1:3" x14ac:dyDescent="0.35">
      <c r="A667" s="5">
        <v>660</v>
      </c>
      <c r="B667" s="2" t="str">
        <f>"00293107"</f>
        <v>00293107</v>
      </c>
      <c r="C667" s="2" t="str">
        <f>"003"</f>
        <v>003</v>
      </c>
    </row>
    <row r="668" spans="1:3" ht="29" x14ac:dyDescent="0.35">
      <c r="A668" s="5">
        <v>661</v>
      </c>
      <c r="B668" s="2" t="str">
        <f>"00006397"</f>
        <v>00006397</v>
      </c>
      <c r="C668" s="2" t="s">
        <v>5</v>
      </c>
    </row>
    <row r="669" spans="1:3" x14ac:dyDescent="0.35">
      <c r="A669" s="5">
        <v>662</v>
      </c>
      <c r="B669" s="2" t="str">
        <f>"00879910"</f>
        <v>00879910</v>
      </c>
      <c r="C669" s="2" t="s">
        <v>4</v>
      </c>
    </row>
    <row r="670" spans="1:3" x14ac:dyDescent="0.35">
      <c r="A670" s="5">
        <v>663</v>
      </c>
      <c r="B670" s="2" t="str">
        <f>"00974929"</f>
        <v>00974929</v>
      </c>
      <c r="C670" s="2" t="s">
        <v>4</v>
      </c>
    </row>
    <row r="671" spans="1:3" x14ac:dyDescent="0.35">
      <c r="A671" s="5">
        <v>664</v>
      </c>
      <c r="B671" s="2" t="str">
        <f>"00985553"</f>
        <v>00985553</v>
      </c>
      <c r="C671" s="2" t="str">
        <f>"003"</f>
        <v>003</v>
      </c>
    </row>
    <row r="672" spans="1:3" x14ac:dyDescent="0.35">
      <c r="A672" s="5">
        <v>665</v>
      </c>
      <c r="B672" s="2" t="str">
        <f>"00983133"</f>
        <v>00983133</v>
      </c>
      <c r="C672" s="2" t="s">
        <v>4</v>
      </c>
    </row>
    <row r="673" spans="1:3" ht="29" x14ac:dyDescent="0.35">
      <c r="A673" s="5">
        <v>666</v>
      </c>
      <c r="B673" s="2" t="str">
        <f>"00983167"</f>
        <v>00983167</v>
      </c>
      <c r="C673" s="2" t="s">
        <v>5</v>
      </c>
    </row>
    <row r="674" spans="1:3" x14ac:dyDescent="0.35">
      <c r="A674" s="5">
        <v>667</v>
      </c>
      <c r="B674" s="2" t="str">
        <f>"00547201"</f>
        <v>00547201</v>
      </c>
      <c r="C674" s="2" t="s">
        <v>9</v>
      </c>
    </row>
    <row r="675" spans="1:3" x14ac:dyDescent="0.35">
      <c r="A675" s="5">
        <v>668</v>
      </c>
      <c r="B675" s="2" t="str">
        <f>"00766986"</f>
        <v>00766986</v>
      </c>
      <c r="C675" s="2" t="s">
        <v>4</v>
      </c>
    </row>
    <row r="676" spans="1:3" x14ac:dyDescent="0.35">
      <c r="A676" s="5">
        <v>669</v>
      </c>
      <c r="B676" s="2" t="str">
        <f>"00985951"</f>
        <v>00985951</v>
      </c>
      <c r="C676" s="2" t="s">
        <v>4</v>
      </c>
    </row>
    <row r="677" spans="1:3" ht="29" x14ac:dyDescent="0.35">
      <c r="A677" s="5">
        <v>670</v>
      </c>
      <c r="B677" s="2" t="str">
        <f>"00798977"</f>
        <v>00798977</v>
      </c>
      <c r="C677" s="2" t="s">
        <v>5</v>
      </c>
    </row>
    <row r="678" spans="1:3" ht="29" x14ac:dyDescent="0.35">
      <c r="A678" s="5">
        <v>671</v>
      </c>
      <c r="B678" s="2" t="str">
        <f>"00879856"</f>
        <v>00879856</v>
      </c>
      <c r="C678" s="2" t="s">
        <v>10</v>
      </c>
    </row>
    <row r="679" spans="1:3" x14ac:dyDescent="0.35">
      <c r="A679" s="5">
        <v>672</v>
      </c>
      <c r="B679" s="2" t="str">
        <f>"00987061"</f>
        <v>00987061</v>
      </c>
      <c r="C679" s="2" t="s">
        <v>4</v>
      </c>
    </row>
    <row r="680" spans="1:3" x14ac:dyDescent="0.35">
      <c r="A680" s="5">
        <v>673</v>
      </c>
      <c r="B680" s="2" t="str">
        <f>"00160998"</f>
        <v>00160998</v>
      </c>
      <c r="C680" s="2" t="s">
        <v>4</v>
      </c>
    </row>
    <row r="681" spans="1:3" x14ac:dyDescent="0.35">
      <c r="A681" s="5">
        <v>674</v>
      </c>
      <c r="B681" s="2" t="str">
        <f>"00689830"</f>
        <v>00689830</v>
      </c>
      <c r="C681" s="2" t="s">
        <v>4</v>
      </c>
    </row>
    <row r="682" spans="1:3" x14ac:dyDescent="0.35">
      <c r="A682" s="5">
        <v>675</v>
      </c>
      <c r="B682" s="2" t="str">
        <f>"00473162"</f>
        <v>00473162</v>
      </c>
      <c r="C682" s="2" t="s">
        <v>4</v>
      </c>
    </row>
    <row r="683" spans="1:3" x14ac:dyDescent="0.35">
      <c r="A683" s="5">
        <v>676</v>
      </c>
      <c r="B683" s="2" t="str">
        <f>"00971306"</f>
        <v>00971306</v>
      </c>
      <c r="C683" s="2" t="str">
        <f>"003"</f>
        <v>003</v>
      </c>
    </row>
    <row r="684" spans="1:3" x14ac:dyDescent="0.35">
      <c r="A684" s="5">
        <v>677</v>
      </c>
      <c r="B684" s="2" t="str">
        <f>"00986701"</f>
        <v>00986701</v>
      </c>
      <c r="C684" s="2" t="s">
        <v>4</v>
      </c>
    </row>
    <row r="685" spans="1:3" x14ac:dyDescent="0.35">
      <c r="A685" s="5">
        <v>678</v>
      </c>
      <c r="B685" s="2" t="str">
        <f>"00722480"</f>
        <v>00722480</v>
      </c>
      <c r="C685" s="2" t="s">
        <v>4</v>
      </c>
    </row>
    <row r="686" spans="1:3" x14ac:dyDescent="0.35">
      <c r="A686" s="5">
        <v>679</v>
      </c>
      <c r="B686" s="2" t="str">
        <f>"00159889"</f>
        <v>00159889</v>
      </c>
      <c r="C686" s="2" t="str">
        <f>"003"</f>
        <v>003</v>
      </c>
    </row>
    <row r="687" spans="1:3" x14ac:dyDescent="0.35">
      <c r="A687" s="5">
        <v>680</v>
      </c>
      <c r="B687" s="2" t="str">
        <f>"00983651"</f>
        <v>00983651</v>
      </c>
      <c r="C687" s="2" t="str">
        <f>"003"</f>
        <v>003</v>
      </c>
    </row>
    <row r="688" spans="1:3" ht="29" x14ac:dyDescent="0.35">
      <c r="A688" s="5">
        <v>681</v>
      </c>
      <c r="B688" s="2" t="str">
        <f>"00816514"</f>
        <v>00816514</v>
      </c>
      <c r="C688" s="2" t="s">
        <v>10</v>
      </c>
    </row>
    <row r="689" spans="1:3" x14ac:dyDescent="0.35">
      <c r="A689" s="5">
        <v>682</v>
      </c>
      <c r="B689" s="2" t="str">
        <f>"00984399"</f>
        <v>00984399</v>
      </c>
      <c r="C689" s="2" t="s">
        <v>4</v>
      </c>
    </row>
    <row r="690" spans="1:3" x14ac:dyDescent="0.35">
      <c r="A690" s="5">
        <v>683</v>
      </c>
      <c r="B690" s="2" t="str">
        <f>"201502000229"</f>
        <v>201502000229</v>
      </c>
      <c r="C690" s="2" t="str">
        <f>"003"</f>
        <v>003</v>
      </c>
    </row>
    <row r="691" spans="1:3" x14ac:dyDescent="0.35">
      <c r="A691" s="5">
        <v>684</v>
      </c>
      <c r="B691" s="2" t="str">
        <f>"00711455"</f>
        <v>00711455</v>
      </c>
      <c r="C691" s="2" t="s">
        <v>6</v>
      </c>
    </row>
    <row r="692" spans="1:3" x14ac:dyDescent="0.35">
      <c r="A692" s="5">
        <v>685</v>
      </c>
      <c r="B692" s="2" t="str">
        <f>"00197388"</f>
        <v>00197388</v>
      </c>
      <c r="C692" s="2" t="s">
        <v>4</v>
      </c>
    </row>
    <row r="693" spans="1:3" x14ac:dyDescent="0.35">
      <c r="A693" s="5">
        <v>686</v>
      </c>
      <c r="B693" s="2" t="str">
        <f>"00687814"</f>
        <v>00687814</v>
      </c>
      <c r="C693" s="2" t="s">
        <v>4</v>
      </c>
    </row>
    <row r="694" spans="1:3" x14ac:dyDescent="0.35">
      <c r="A694" s="5">
        <v>687</v>
      </c>
      <c r="B694" s="2" t="str">
        <f>"00901182"</f>
        <v>00901182</v>
      </c>
      <c r="C694" s="2" t="str">
        <f>"003"</f>
        <v>003</v>
      </c>
    </row>
    <row r="695" spans="1:3" x14ac:dyDescent="0.35">
      <c r="A695" s="5">
        <v>688</v>
      </c>
      <c r="B695" s="2" t="str">
        <f>"00981256"</f>
        <v>00981256</v>
      </c>
      <c r="C695" s="2" t="s">
        <v>14</v>
      </c>
    </row>
    <row r="696" spans="1:3" x14ac:dyDescent="0.35">
      <c r="A696" s="5">
        <v>689</v>
      </c>
      <c r="B696" s="2" t="str">
        <f>"00985771"</f>
        <v>00985771</v>
      </c>
      <c r="C696" s="2" t="str">
        <f>"003"</f>
        <v>003</v>
      </c>
    </row>
    <row r="697" spans="1:3" x14ac:dyDescent="0.35">
      <c r="A697" s="5">
        <v>690</v>
      </c>
      <c r="B697" s="2" t="str">
        <f>"00339530"</f>
        <v>00339530</v>
      </c>
      <c r="C697" s="2" t="str">
        <f>"003"</f>
        <v>003</v>
      </c>
    </row>
    <row r="698" spans="1:3" x14ac:dyDescent="0.35">
      <c r="A698" s="5">
        <v>691</v>
      </c>
      <c r="B698" s="2" t="str">
        <f>"00987076"</f>
        <v>00987076</v>
      </c>
      <c r="C698" s="2" t="s">
        <v>4</v>
      </c>
    </row>
    <row r="699" spans="1:3" x14ac:dyDescent="0.35">
      <c r="A699" s="5">
        <v>692</v>
      </c>
      <c r="B699" s="2" t="str">
        <f>"00816175"</f>
        <v>00816175</v>
      </c>
      <c r="C699" s="2" t="s">
        <v>4</v>
      </c>
    </row>
    <row r="700" spans="1:3" x14ac:dyDescent="0.35">
      <c r="A700" s="5">
        <v>693</v>
      </c>
      <c r="B700" s="2" t="str">
        <f>"00216070"</f>
        <v>00216070</v>
      </c>
      <c r="C700" s="2" t="s">
        <v>6</v>
      </c>
    </row>
    <row r="701" spans="1:3" ht="29" x14ac:dyDescent="0.35">
      <c r="A701" s="5">
        <v>694</v>
      </c>
      <c r="B701" s="2" t="str">
        <f>"00931319"</f>
        <v>00931319</v>
      </c>
      <c r="C701" s="2" t="s">
        <v>10</v>
      </c>
    </row>
    <row r="702" spans="1:3" x14ac:dyDescent="0.35">
      <c r="A702" s="5">
        <v>695</v>
      </c>
      <c r="B702" s="2" t="str">
        <f>"00984860"</f>
        <v>00984860</v>
      </c>
      <c r="C702" s="2" t="s">
        <v>4</v>
      </c>
    </row>
    <row r="703" spans="1:3" x14ac:dyDescent="0.35">
      <c r="A703" s="5">
        <v>696</v>
      </c>
      <c r="B703" s="2" t="str">
        <f>"00474350"</f>
        <v>00474350</v>
      </c>
      <c r="C703" s="2" t="s">
        <v>9</v>
      </c>
    </row>
    <row r="704" spans="1:3" x14ac:dyDescent="0.35">
      <c r="A704" s="5">
        <v>697</v>
      </c>
      <c r="B704" s="2" t="str">
        <f>"00883488"</f>
        <v>00883488</v>
      </c>
      <c r="C704" s="2" t="str">
        <f>"003"</f>
        <v>003</v>
      </c>
    </row>
    <row r="705" spans="1:3" ht="29" x14ac:dyDescent="0.35">
      <c r="A705" s="5">
        <v>698</v>
      </c>
      <c r="B705" s="2" t="str">
        <f>"00844255"</f>
        <v>00844255</v>
      </c>
      <c r="C705" s="2" t="s">
        <v>5</v>
      </c>
    </row>
    <row r="706" spans="1:3" x14ac:dyDescent="0.35">
      <c r="A706" s="5">
        <v>699</v>
      </c>
      <c r="B706" s="2" t="str">
        <f>"00985980"</f>
        <v>00985980</v>
      </c>
      <c r="C706" s="2" t="s">
        <v>6</v>
      </c>
    </row>
    <row r="707" spans="1:3" x14ac:dyDescent="0.35">
      <c r="A707" s="5">
        <v>700</v>
      </c>
      <c r="B707" s="2" t="str">
        <f>"00450826"</f>
        <v>00450826</v>
      </c>
      <c r="C707" s="2" t="s">
        <v>4</v>
      </c>
    </row>
    <row r="708" spans="1:3" x14ac:dyDescent="0.35">
      <c r="A708" s="5">
        <v>701</v>
      </c>
      <c r="B708" s="2" t="str">
        <f>"00984533"</f>
        <v>00984533</v>
      </c>
      <c r="C708" s="2" t="s">
        <v>4</v>
      </c>
    </row>
    <row r="709" spans="1:3" ht="29" x14ac:dyDescent="0.35">
      <c r="A709" s="5">
        <v>702</v>
      </c>
      <c r="B709" s="2" t="str">
        <f>"00343161"</f>
        <v>00343161</v>
      </c>
      <c r="C709" s="2" t="s">
        <v>5</v>
      </c>
    </row>
    <row r="710" spans="1:3" x14ac:dyDescent="0.35">
      <c r="A710" s="5">
        <v>703</v>
      </c>
      <c r="B710" s="2" t="str">
        <f>"00984392"</f>
        <v>00984392</v>
      </c>
      <c r="C710" s="2" t="s">
        <v>4</v>
      </c>
    </row>
    <row r="711" spans="1:3" x14ac:dyDescent="0.35">
      <c r="A711" s="5">
        <v>704</v>
      </c>
      <c r="B711" s="2" t="str">
        <f>"201511008098"</f>
        <v>201511008098</v>
      </c>
      <c r="C711" s="2" t="s">
        <v>12</v>
      </c>
    </row>
    <row r="712" spans="1:3" x14ac:dyDescent="0.35">
      <c r="A712" s="5">
        <v>705</v>
      </c>
      <c r="B712" s="2" t="str">
        <f>"00986103"</f>
        <v>00986103</v>
      </c>
      <c r="C712" s="2" t="s">
        <v>20</v>
      </c>
    </row>
    <row r="713" spans="1:3" x14ac:dyDescent="0.35">
      <c r="A713" s="5">
        <v>706</v>
      </c>
      <c r="B713" s="2" t="str">
        <f>"00985942"</f>
        <v>00985942</v>
      </c>
      <c r="C713" s="2" t="s">
        <v>4</v>
      </c>
    </row>
    <row r="714" spans="1:3" x14ac:dyDescent="0.35">
      <c r="A714" s="5">
        <v>707</v>
      </c>
      <c r="B714" s="2" t="str">
        <f>"00981725"</f>
        <v>00981725</v>
      </c>
      <c r="C714" s="2" t="str">
        <f>"001"</f>
        <v>001</v>
      </c>
    </row>
    <row r="715" spans="1:3" ht="29" x14ac:dyDescent="0.35">
      <c r="A715" s="5">
        <v>708</v>
      </c>
      <c r="B715" s="2" t="str">
        <f>"00288652"</f>
        <v>00288652</v>
      </c>
      <c r="C715" s="2" t="s">
        <v>5</v>
      </c>
    </row>
    <row r="716" spans="1:3" x14ac:dyDescent="0.35">
      <c r="A716" s="5">
        <v>709</v>
      </c>
      <c r="B716" s="2" t="str">
        <f>"00594024"</f>
        <v>00594024</v>
      </c>
      <c r="C716" s="2" t="str">
        <f>"003"</f>
        <v>003</v>
      </c>
    </row>
    <row r="717" spans="1:3" x14ac:dyDescent="0.35">
      <c r="A717" s="5">
        <v>710</v>
      </c>
      <c r="B717" s="2" t="str">
        <f>"00985104"</f>
        <v>00985104</v>
      </c>
      <c r="C717" s="2" t="s">
        <v>6</v>
      </c>
    </row>
    <row r="718" spans="1:3" x14ac:dyDescent="0.35">
      <c r="A718" s="5">
        <v>711</v>
      </c>
      <c r="B718" s="2" t="str">
        <f>"00831768"</f>
        <v>00831768</v>
      </c>
      <c r="C718" s="2" t="str">
        <f>"003"</f>
        <v>003</v>
      </c>
    </row>
    <row r="719" spans="1:3" ht="29" x14ac:dyDescent="0.35">
      <c r="A719" s="5">
        <v>712</v>
      </c>
      <c r="B719" s="2" t="str">
        <f>"00582386"</f>
        <v>00582386</v>
      </c>
      <c r="C719" s="2" t="s">
        <v>10</v>
      </c>
    </row>
    <row r="720" spans="1:3" x14ac:dyDescent="0.35">
      <c r="A720" s="5">
        <v>713</v>
      </c>
      <c r="B720" s="2" t="str">
        <f>"00716410"</f>
        <v>00716410</v>
      </c>
      <c r="C720" s="2" t="s">
        <v>4</v>
      </c>
    </row>
    <row r="721" spans="1:3" x14ac:dyDescent="0.35">
      <c r="A721" s="5">
        <v>714</v>
      </c>
      <c r="B721" s="2" t="str">
        <f>"00795181"</f>
        <v>00795181</v>
      </c>
      <c r="C721" s="2" t="str">
        <f>"003"</f>
        <v>003</v>
      </c>
    </row>
    <row r="722" spans="1:3" x14ac:dyDescent="0.35">
      <c r="A722" s="5">
        <v>715</v>
      </c>
      <c r="B722" s="2" t="str">
        <f>"00443221"</f>
        <v>00443221</v>
      </c>
      <c r="C722" s="2" t="str">
        <f>"003"</f>
        <v>003</v>
      </c>
    </row>
    <row r="723" spans="1:3" x14ac:dyDescent="0.35">
      <c r="A723" s="5">
        <v>716</v>
      </c>
      <c r="B723" s="2" t="str">
        <f>"00890624"</f>
        <v>00890624</v>
      </c>
      <c r="C723" s="2" t="s">
        <v>4</v>
      </c>
    </row>
    <row r="724" spans="1:3" x14ac:dyDescent="0.35">
      <c r="A724" s="5">
        <v>717</v>
      </c>
      <c r="B724" s="2" t="str">
        <f>"00977352"</f>
        <v>00977352</v>
      </c>
      <c r="C724" s="2" t="s">
        <v>14</v>
      </c>
    </row>
    <row r="725" spans="1:3" x14ac:dyDescent="0.35">
      <c r="A725" s="5">
        <v>718</v>
      </c>
      <c r="B725" s="2" t="str">
        <f>"00986214"</f>
        <v>00986214</v>
      </c>
      <c r="C725" s="2" t="s">
        <v>6</v>
      </c>
    </row>
    <row r="726" spans="1:3" x14ac:dyDescent="0.35">
      <c r="A726" s="5">
        <v>719</v>
      </c>
      <c r="B726" s="2" t="str">
        <f>"00987095"</f>
        <v>00987095</v>
      </c>
      <c r="C726" s="2" t="s">
        <v>4</v>
      </c>
    </row>
    <row r="727" spans="1:3" x14ac:dyDescent="0.35">
      <c r="A727" s="5">
        <v>720</v>
      </c>
      <c r="B727" s="2" t="str">
        <f>"00138119"</f>
        <v>00138119</v>
      </c>
      <c r="C727" s="2" t="str">
        <f>"003"</f>
        <v>003</v>
      </c>
    </row>
    <row r="728" spans="1:3" x14ac:dyDescent="0.35">
      <c r="A728" s="5">
        <v>721</v>
      </c>
      <c r="B728" s="2" t="str">
        <f>"00185463"</f>
        <v>00185463</v>
      </c>
      <c r="C728" s="2" t="str">
        <f>"001"</f>
        <v>001</v>
      </c>
    </row>
    <row r="729" spans="1:3" x14ac:dyDescent="0.35">
      <c r="A729" s="5">
        <v>722</v>
      </c>
      <c r="B729" s="2" t="str">
        <f>"00983901"</f>
        <v>00983901</v>
      </c>
      <c r="C729" s="2" t="s">
        <v>4</v>
      </c>
    </row>
    <row r="730" spans="1:3" x14ac:dyDescent="0.35">
      <c r="A730" s="5">
        <v>723</v>
      </c>
      <c r="B730" s="2" t="str">
        <f>"00985818"</f>
        <v>00985818</v>
      </c>
      <c r="C730" s="2" t="s">
        <v>4</v>
      </c>
    </row>
    <row r="731" spans="1:3" x14ac:dyDescent="0.35">
      <c r="A731" s="5">
        <v>724</v>
      </c>
      <c r="B731" s="2" t="str">
        <f>"00192473"</f>
        <v>00192473</v>
      </c>
      <c r="C731" s="2" t="s">
        <v>4</v>
      </c>
    </row>
    <row r="732" spans="1:3" x14ac:dyDescent="0.35">
      <c r="A732" s="5">
        <v>725</v>
      </c>
      <c r="B732" s="2" t="str">
        <f>"00342566"</f>
        <v>00342566</v>
      </c>
      <c r="C732" s="2" t="str">
        <f>"004"</f>
        <v>004</v>
      </c>
    </row>
    <row r="733" spans="1:3" ht="29" x14ac:dyDescent="0.35">
      <c r="A733" s="5">
        <v>726</v>
      </c>
      <c r="B733" s="2" t="str">
        <f>"00417865"</f>
        <v>00417865</v>
      </c>
      <c r="C733" s="2" t="s">
        <v>5</v>
      </c>
    </row>
    <row r="734" spans="1:3" x14ac:dyDescent="0.35">
      <c r="A734" s="5">
        <v>727</v>
      </c>
      <c r="B734" s="2" t="str">
        <f>"00986861"</f>
        <v>00986861</v>
      </c>
      <c r="C734" s="2" t="s">
        <v>4</v>
      </c>
    </row>
    <row r="735" spans="1:3" x14ac:dyDescent="0.35">
      <c r="A735" s="5">
        <v>728</v>
      </c>
      <c r="B735" s="2" t="str">
        <f>"00447955"</f>
        <v>00447955</v>
      </c>
      <c r="C735" s="2" t="s">
        <v>4</v>
      </c>
    </row>
    <row r="736" spans="1:3" x14ac:dyDescent="0.35">
      <c r="A736" s="5">
        <v>729</v>
      </c>
      <c r="B736" s="2" t="str">
        <f>"00186214"</f>
        <v>00186214</v>
      </c>
      <c r="C736" s="2" t="s">
        <v>9</v>
      </c>
    </row>
    <row r="737" spans="1:3" x14ac:dyDescent="0.35">
      <c r="A737" s="5">
        <v>730</v>
      </c>
      <c r="B737" s="2" t="str">
        <f>"00979348"</f>
        <v>00979348</v>
      </c>
      <c r="C737" s="2" t="str">
        <f>"001"</f>
        <v>001</v>
      </c>
    </row>
    <row r="738" spans="1:3" x14ac:dyDescent="0.35">
      <c r="A738" s="5">
        <v>731</v>
      </c>
      <c r="B738" s="2" t="str">
        <f>"00446609"</f>
        <v>00446609</v>
      </c>
      <c r="C738" s="2" t="s">
        <v>4</v>
      </c>
    </row>
    <row r="739" spans="1:3" x14ac:dyDescent="0.35">
      <c r="A739" s="5">
        <v>732</v>
      </c>
      <c r="B739" s="2" t="str">
        <f>"00777710"</f>
        <v>00777710</v>
      </c>
      <c r="C739" s="2" t="str">
        <f>"003"</f>
        <v>003</v>
      </c>
    </row>
    <row r="740" spans="1:3" x14ac:dyDescent="0.35">
      <c r="A740" s="5">
        <v>733</v>
      </c>
      <c r="B740" s="2" t="str">
        <f>"201512002356"</f>
        <v>201512002356</v>
      </c>
      <c r="C740" s="2" t="str">
        <f>"003"</f>
        <v>003</v>
      </c>
    </row>
    <row r="741" spans="1:3" x14ac:dyDescent="0.35">
      <c r="A741" s="5">
        <v>734</v>
      </c>
      <c r="B741" s="2" t="str">
        <f>"00766242"</f>
        <v>00766242</v>
      </c>
      <c r="C741" s="2" t="str">
        <f>"003"</f>
        <v>003</v>
      </c>
    </row>
    <row r="742" spans="1:3" x14ac:dyDescent="0.35">
      <c r="A742" s="5">
        <v>735</v>
      </c>
      <c r="B742" s="2" t="str">
        <f>"201511006444"</f>
        <v>201511006444</v>
      </c>
      <c r="C742" s="2" t="s">
        <v>6</v>
      </c>
    </row>
    <row r="743" spans="1:3" x14ac:dyDescent="0.35">
      <c r="A743" s="5">
        <v>736</v>
      </c>
      <c r="B743" s="2" t="str">
        <f>"00985780"</f>
        <v>00985780</v>
      </c>
      <c r="C743" s="2" t="str">
        <f>"003"</f>
        <v>003</v>
      </c>
    </row>
    <row r="744" spans="1:3" x14ac:dyDescent="0.35">
      <c r="A744" s="5">
        <v>737</v>
      </c>
      <c r="B744" s="2" t="str">
        <f>"201406012716"</f>
        <v>201406012716</v>
      </c>
      <c r="C744" s="2" t="s">
        <v>12</v>
      </c>
    </row>
    <row r="745" spans="1:3" x14ac:dyDescent="0.35">
      <c r="A745" s="5">
        <v>738</v>
      </c>
      <c r="B745" s="2" t="str">
        <f>"00206430"</f>
        <v>00206430</v>
      </c>
      <c r="C745" s="2" t="s">
        <v>6</v>
      </c>
    </row>
    <row r="746" spans="1:3" ht="29" x14ac:dyDescent="0.35">
      <c r="A746" s="5">
        <v>739</v>
      </c>
      <c r="B746" s="2" t="str">
        <f>"00981994"</f>
        <v>00981994</v>
      </c>
      <c r="C746" s="2" t="s">
        <v>10</v>
      </c>
    </row>
    <row r="747" spans="1:3" x14ac:dyDescent="0.35">
      <c r="A747" s="5">
        <v>740</v>
      </c>
      <c r="B747" s="2" t="str">
        <f>"00985790"</f>
        <v>00985790</v>
      </c>
      <c r="C747" s="2" t="s">
        <v>4</v>
      </c>
    </row>
    <row r="748" spans="1:3" x14ac:dyDescent="0.35">
      <c r="A748" s="5">
        <v>741</v>
      </c>
      <c r="B748" s="2" t="str">
        <f>"00982702"</f>
        <v>00982702</v>
      </c>
      <c r="C748" s="2" t="s">
        <v>4</v>
      </c>
    </row>
    <row r="749" spans="1:3" x14ac:dyDescent="0.35">
      <c r="A749" s="5">
        <v>742</v>
      </c>
      <c r="B749" s="2" t="str">
        <f>"00819318"</f>
        <v>00819318</v>
      </c>
      <c r="C749" s="2" t="str">
        <f>"003"</f>
        <v>003</v>
      </c>
    </row>
    <row r="750" spans="1:3" x14ac:dyDescent="0.35">
      <c r="A750" s="5">
        <v>743</v>
      </c>
      <c r="B750" s="2" t="str">
        <f>"00986305"</f>
        <v>00986305</v>
      </c>
      <c r="C750" s="2" t="str">
        <f>"004"</f>
        <v>004</v>
      </c>
    </row>
    <row r="751" spans="1:3" x14ac:dyDescent="0.35">
      <c r="A751" s="5">
        <v>744</v>
      </c>
      <c r="B751" s="2" t="str">
        <f>"00986982"</f>
        <v>00986982</v>
      </c>
      <c r="C751" s="2" t="str">
        <f>"003"</f>
        <v>003</v>
      </c>
    </row>
    <row r="752" spans="1:3" x14ac:dyDescent="0.35">
      <c r="A752" s="5">
        <v>745</v>
      </c>
      <c r="B752" s="2" t="str">
        <f>"00985582"</f>
        <v>00985582</v>
      </c>
      <c r="C752" s="2" t="str">
        <f>"003"</f>
        <v>003</v>
      </c>
    </row>
    <row r="753" spans="1:3" x14ac:dyDescent="0.35">
      <c r="A753" s="5">
        <v>746</v>
      </c>
      <c r="B753" s="2" t="str">
        <f>"00982265"</f>
        <v>00982265</v>
      </c>
      <c r="C753" s="2" t="s">
        <v>4</v>
      </c>
    </row>
    <row r="754" spans="1:3" ht="29" x14ac:dyDescent="0.35">
      <c r="A754" s="5">
        <v>747</v>
      </c>
      <c r="B754" s="2" t="str">
        <f>"00780237"</f>
        <v>00780237</v>
      </c>
      <c r="C754" s="2" t="s">
        <v>10</v>
      </c>
    </row>
    <row r="755" spans="1:3" x14ac:dyDescent="0.35">
      <c r="A755" s="5">
        <v>748</v>
      </c>
      <c r="B755" s="2" t="str">
        <f>"00761150"</f>
        <v>00761150</v>
      </c>
      <c r="C755" s="2" t="str">
        <f>"001"</f>
        <v>001</v>
      </c>
    </row>
    <row r="756" spans="1:3" x14ac:dyDescent="0.35">
      <c r="A756" s="5">
        <v>749</v>
      </c>
      <c r="B756" s="2" t="str">
        <f>"00985269"</f>
        <v>00985269</v>
      </c>
      <c r="C756" s="2" t="s">
        <v>4</v>
      </c>
    </row>
    <row r="757" spans="1:3" x14ac:dyDescent="0.35">
      <c r="A757" s="5">
        <v>750</v>
      </c>
      <c r="B757" s="2" t="str">
        <f>"00429604"</f>
        <v>00429604</v>
      </c>
      <c r="C757" s="2" t="s">
        <v>4</v>
      </c>
    </row>
    <row r="758" spans="1:3" x14ac:dyDescent="0.35">
      <c r="A758" s="5">
        <v>751</v>
      </c>
      <c r="B758" s="2" t="str">
        <f>"00984200"</f>
        <v>00984200</v>
      </c>
      <c r="C758" s="2" t="s">
        <v>14</v>
      </c>
    </row>
    <row r="759" spans="1:3" x14ac:dyDescent="0.35">
      <c r="A759" s="5">
        <v>752</v>
      </c>
      <c r="B759" s="2" t="str">
        <f>"00487314"</f>
        <v>00487314</v>
      </c>
      <c r="C759" s="2" t="s">
        <v>4</v>
      </c>
    </row>
    <row r="760" spans="1:3" x14ac:dyDescent="0.35">
      <c r="A760" s="5">
        <v>753</v>
      </c>
      <c r="B760" s="2" t="str">
        <f>"00832093"</f>
        <v>00832093</v>
      </c>
      <c r="C760" s="2" t="str">
        <f>"003"</f>
        <v>003</v>
      </c>
    </row>
    <row r="761" spans="1:3" x14ac:dyDescent="0.35">
      <c r="A761" s="5">
        <v>754</v>
      </c>
      <c r="B761" s="2" t="str">
        <f>"00979509"</f>
        <v>00979509</v>
      </c>
      <c r="C761" s="2" t="s">
        <v>4</v>
      </c>
    </row>
    <row r="762" spans="1:3" x14ac:dyDescent="0.35">
      <c r="A762" s="5">
        <v>755</v>
      </c>
      <c r="B762" s="2" t="str">
        <f>"00983416"</f>
        <v>00983416</v>
      </c>
      <c r="C762" s="2" t="s">
        <v>4</v>
      </c>
    </row>
    <row r="763" spans="1:3" x14ac:dyDescent="0.35">
      <c r="A763" s="5">
        <v>756</v>
      </c>
      <c r="B763" s="2" t="str">
        <f>"00333056"</f>
        <v>00333056</v>
      </c>
      <c r="C763" s="2" t="s">
        <v>4</v>
      </c>
    </row>
    <row r="764" spans="1:3" x14ac:dyDescent="0.35">
      <c r="A764" s="5">
        <v>757</v>
      </c>
      <c r="B764" s="2" t="str">
        <f>"00476166"</f>
        <v>00476166</v>
      </c>
      <c r="C764" s="2" t="str">
        <f>"003"</f>
        <v>003</v>
      </c>
    </row>
    <row r="765" spans="1:3" x14ac:dyDescent="0.35">
      <c r="A765" s="5">
        <v>758</v>
      </c>
      <c r="B765" s="2" t="str">
        <f>"00661883"</f>
        <v>00661883</v>
      </c>
      <c r="C765" s="2" t="s">
        <v>4</v>
      </c>
    </row>
    <row r="766" spans="1:3" x14ac:dyDescent="0.35">
      <c r="A766" s="5">
        <v>759</v>
      </c>
      <c r="B766" s="2" t="str">
        <f>"00538497"</f>
        <v>00538497</v>
      </c>
      <c r="C766" s="2" t="s">
        <v>4</v>
      </c>
    </row>
    <row r="767" spans="1:3" x14ac:dyDescent="0.35">
      <c r="A767" s="5">
        <v>760</v>
      </c>
      <c r="B767" s="2" t="str">
        <f>"00927827"</f>
        <v>00927827</v>
      </c>
      <c r="C767" s="2" t="s">
        <v>4</v>
      </c>
    </row>
    <row r="768" spans="1:3" x14ac:dyDescent="0.35">
      <c r="A768" s="5">
        <v>761</v>
      </c>
      <c r="B768" s="2" t="str">
        <f>"00974602"</f>
        <v>00974602</v>
      </c>
      <c r="C768" s="2" t="str">
        <f>"004"</f>
        <v>004</v>
      </c>
    </row>
    <row r="769" spans="1:3" x14ac:dyDescent="0.35">
      <c r="A769" s="5">
        <v>762</v>
      </c>
      <c r="B769" s="2" t="str">
        <f>"00448633"</f>
        <v>00448633</v>
      </c>
      <c r="C769" s="2" t="s">
        <v>4</v>
      </c>
    </row>
    <row r="770" spans="1:3" x14ac:dyDescent="0.35">
      <c r="A770" s="5">
        <v>763</v>
      </c>
      <c r="B770" s="2" t="str">
        <f>"00985418"</f>
        <v>00985418</v>
      </c>
      <c r="C770" s="2" t="s">
        <v>14</v>
      </c>
    </row>
    <row r="771" spans="1:3" x14ac:dyDescent="0.35">
      <c r="A771" s="5">
        <v>764</v>
      </c>
      <c r="B771" s="2" t="str">
        <f>"00985655"</f>
        <v>00985655</v>
      </c>
      <c r="C771" s="2" t="s">
        <v>4</v>
      </c>
    </row>
    <row r="772" spans="1:3" x14ac:dyDescent="0.35">
      <c r="A772" s="5">
        <v>765</v>
      </c>
      <c r="B772" s="2" t="str">
        <f>"00985076"</f>
        <v>00985076</v>
      </c>
      <c r="C772" s="2" t="s">
        <v>4</v>
      </c>
    </row>
    <row r="773" spans="1:3" x14ac:dyDescent="0.35">
      <c r="A773" s="5">
        <v>766</v>
      </c>
      <c r="B773" s="2" t="str">
        <f>"00446754"</f>
        <v>00446754</v>
      </c>
      <c r="C773" s="2" t="s">
        <v>4</v>
      </c>
    </row>
    <row r="774" spans="1:3" x14ac:dyDescent="0.35">
      <c r="A774" s="5">
        <v>767</v>
      </c>
      <c r="B774" s="2" t="str">
        <f>"00983908"</f>
        <v>00983908</v>
      </c>
      <c r="C774" s="2" t="s">
        <v>16</v>
      </c>
    </row>
    <row r="775" spans="1:3" x14ac:dyDescent="0.35">
      <c r="A775" s="5">
        <v>768</v>
      </c>
      <c r="B775" s="2" t="str">
        <f>"00985919"</f>
        <v>00985919</v>
      </c>
      <c r="C775" s="2" t="str">
        <f>"003"</f>
        <v>003</v>
      </c>
    </row>
    <row r="776" spans="1:3" ht="29" x14ac:dyDescent="0.35">
      <c r="A776" s="5">
        <v>769</v>
      </c>
      <c r="B776" s="2" t="str">
        <f>"00986988"</f>
        <v>00986988</v>
      </c>
      <c r="C776" s="2" t="s">
        <v>11</v>
      </c>
    </row>
    <row r="777" spans="1:3" x14ac:dyDescent="0.35">
      <c r="A777" s="5">
        <v>770</v>
      </c>
      <c r="B777" s="2" t="str">
        <f>"00248032"</f>
        <v>00248032</v>
      </c>
      <c r="C777" s="2" t="str">
        <f>"003"</f>
        <v>003</v>
      </c>
    </row>
    <row r="778" spans="1:3" x14ac:dyDescent="0.35">
      <c r="A778" s="5">
        <v>771</v>
      </c>
      <c r="B778" s="2" t="str">
        <f>"00096324"</f>
        <v>00096324</v>
      </c>
      <c r="C778" s="2" t="str">
        <f>"003"</f>
        <v>003</v>
      </c>
    </row>
    <row r="779" spans="1:3" x14ac:dyDescent="0.35">
      <c r="A779" s="5">
        <v>772</v>
      </c>
      <c r="B779" s="2" t="str">
        <f>"00983318"</f>
        <v>00983318</v>
      </c>
      <c r="C779" s="2" t="s">
        <v>4</v>
      </c>
    </row>
    <row r="780" spans="1:3" x14ac:dyDescent="0.35">
      <c r="A780" s="5">
        <v>773</v>
      </c>
      <c r="B780" s="2" t="str">
        <f>"00986578"</f>
        <v>00986578</v>
      </c>
      <c r="C780" s="2" t="str">
        <f>"003"</f>
        <v>003</v>
      </c>
    </row>
    <row r="781" spans="1:3" x14ac:dyDescent="0.35">
      <c r="A781" s="5">
        <v>774</v>
      </c>
      <c r="B781" s="2" t="str">
        <f>"201511005967"</f>
        <v>201511005967</v>
      </c>
      <c r="C781" s="2" t="s">
        <v>12</v>
      </c>
    </row>
    <row r="782" spans="1:3" x14ac:dyDescent="0.35">
      <c r="A782" s="5">
        <v>775</v>
      </c>
      <c r="B782" s="2" t="str">
        <f>"00791713"</f>
        <v>00791713</v>
      </c>
      <c r="C782" s="2" t="s">
        <v>6</v>
      </c>
    </row>
    <row r="783" spans="1:3" x14ac:dyDescent="0.35">
      <c r="A783" s="5">
        <v>776</v>
      </c>
      <c r="B783" s="2" t="str">
        <f>"00978732"</f>
        <v>00978732</v>
      </c>
      <c r="C783" s="2" t="s">
        <v>4</v>
      </c>
    </row>
    <row r="784" spans="1:3" x14ac:dyDescent="0.35">
      <c r="A784" s="5">
        <v>777</v>
      </c>
      <c r="B784" s="2" t="str">
        <f>"00846939"</f>
        <v>00846939</v>
      </c>
      <c r="C784" s="2" t="str">
        <f>"004"</f>
        <v>004</v>
      </c>
    </row>
    <row r="785" spans="1:3" x14ac:dyDescent="0.35">
      <c r="A785" s="5">
        <v>778</v>
      </c>
      <c r="B785" s="2" t="str">
        <f>"00495553"</f>
        <v>00495553</v>
      </c>
      <c r="C785" s="2" t="s">
        <v>4</v>
      </c>
    </row>
    <row r="786" spans="1:3" x14ac:dyDescent="0.35">
      <c r="A786" s="5">
        <v>779</v>
      </c>
      <c r="B786" s="2" t="str">
        <f>"00386668"</f>
        <v>00386668</v>
      </c>
      <c r="C786" s="2" t="s">
        <v>4</v>
      </c>
    </row>
    <row r="787" spans="1:3" x14ac:dyDescent="0.35">
      <c r="A787" s="5">
        <v>780</v>
      </c>
      <c r="B787" s="2" t="str">
        <f>"00987067"</f>
        <v>00987067</v>
      </c>
      <c r="C787" s="2" t="str">
        <f>"001"</f>
        <v>001</v>
      </c>
    </row>
    <row r="788" spans="1:3" x14ac:dyDescent="0.35">
      <c r="A788" s="5">
        <v>781</v>
      </c>
      <c r="B788" s="2" t="str">
        <f>"00981950"</f>
        <v>00981950</v>
      </c>
      <c r="C788" s="2" t="str">
        <f>"003"</f>
        <v>003</v>
      </c>
    </row>
    <row r="789" spans="1:3" x14ac:dyDescent="0.35">
      <c r="A789" s="5">
        <v>782</v>
      </c>
      <c r="B789" s="2" t="str">
        <f>"00600008"</f>
        <v>00600008</v>
      </c>
      <c r="C789" s="2" t="str">
        <f>"003"</f>
        <v>003</v>
      </c>
    </row>
    <row r="790" spans="1:3" x14ac:dyDescent="0.35">
      <c r="A790" s="5">
        <v>783</v>
      </c>
      <c r="B790" s="2" t="str">
        <f>"00930527"</f>
        <v>00930527</v>
      </c>
      <c r="C790" s="2" t="str">
        <f>"003"</f>
        <v>003</v>
      </c>
    </row>
    <row r="791" spans="1:3" x14ac:dyDescent="0.35">
      <c r="A791" s="5">
        <v>784</v>
      </c>
      <c r="B791" s="2" t="str">
        <f>"00985804"</f>
        <v>00985804</v>
      </c>
      <c r="C791" s="2" t="str">
        <f>"003"</f>
        <v>003</v>
      </c>
    </row>
    <row r="792" spans="1:3" ht="29" x14ac:dyDescent="0.35">
      <c r="A792" s="5">
        <v>785</v>
      </c>
      <c r="B792" s="2" t="str">
        <f>"00986210"</f>
        <v>00986210</v>
      </c>
      <c r="C792" s="2" t="s">
        <v>10</v>
      </c>
    </row>
    <row r="793" spans="1:3" ht="29" x14ac:dyDescent="0.35">
      <c r="A793" s="5">
        <v>786</v>
      </c>
      <c r="B793" s="2" t="str">
        <f>"00875329"</f>
        <v>00875329</v>
      </c>
      <c r="C793" s="2" t="s">
        <v>5</v>
      </c>
    </row>
    <row r="794" spans="1:3" x14ac:dyDescent="0.35">
      <c r="A794" s="5">
        <v>787</v>
      </c>
      <c r="B794" s="2" t="str">
        <f>"00796407"</f>
        <v>00796407</v>
      </c>
      <c r="C794" s="2" t="str">
        <f>"003"</f>
        <v>003</v>
      </c>
    </row>
    <row r="795" spans="1:3" x14ac:dyDescent="0.35">
      <c r="A795" s="5">
        <v>788</v>
      </c>
      <c r="B795" s="2" t="str">
        <f>"00109333"</f>
        <v>00109333</v>
      </c>
      <c r="C795" s="2" t="s">
        <v>4</v>
      </c>
    </row>
    <row r="796" spans="1:3" x14ac:dyDescent="0.35">
      <c r="A796" s="5">
        <v>789</v>
      </c>
      <c r="B796" s="2" t="str">
        <f>"00019010"</f>
        <v>00019010</v>
      </c>
      <c r="C796" s="2" t="s">
        <v>6</v>
      </c>
    </row>
    <row r="797" spans="1:3" x14ac:dyDescent="0.35">
      <c r="A797" s="5">
        <v>790</v>
      </c>
      <c r="B797" s="2" t="str">
        <f>"00986450"</f>
        <v>00986450</v>
      </c>
      <c r="C797" s="2" t="s">
        <v>6</v>
      </c>
    </row>
    <row r="798" spans="1:3" x14ac:dyDescent="0.35">
      <c r="A798" s="5">
        <v>791</v>
      </c>
      <c r="B798" s="2" t="str">
        <f>"00019493"</f>
        <v>00019493</v>
      </c>
      <c r="C798" s="2" t="str">
        <f>"003"</f>
        <v>003</v>
      </c>
    </row>
    <row r="799" spans="1:3" ht="29" x14ac:dyDescent="0.35">
      <c r="A799" s="5">
        <v>792</v>
      </c>
      <c r="B799" s="2" t="str">
        <f>"00209188"</f>
        <v>00209188</v>
      </c>
      <c r="C799" s="2" t="s">
        <v>5</v>
      </c>
    </row>
    <row r="800" spans="1:3" x14ac:dyDescent="0.35">
      <c r="A800" s="5">
        <v>793</v>
      </c>
      <c r="B800" s="2" t="str">
        <f>"00985572"</f>
        <v>00985572</v>
      </c>
      <c r="C800" s="2" t="s">
        <v>4</v>
      </c>
    </row>
    <row r="801" spans="1:3" x14ac:dyDescent="0.35">
      <c r="A801" s="5">
        <v>794</v>
      </c>
      <c r="B801" s="2" t="str">
        <f>"00985590"</f>
        <v>00985590</v>
      </c>
      <c r="C801" s="2" t="str">
        <f>"003"</f>
        <v>003</v>
      </c>
    </row>
    <row r="802" spans="1:3" x14ac:dyDescent="0.35">
      <c r="A802" s="5">
        <v>795</v>
      </c>
      <c r="B802" s="2" t="str">
        <f>"00934435"</f>
        <v>00934435</v>
      </c>
      <c r="C802" s="2" t="s">
        <v>4</v>
      </c>
    </row>
    <row r="803" spans="1:3" x14ac:dyDescent="0.35">
      <c r="A803" s="5">
        <v>796</v>
      </c>
      <c r="B803" s="2" t="str">
        <f>"00325118"</f>
        <v>00325118</v>
      </c>
      <c r="C803" s="2" t="s">
        <v>4</v>
      </c>
    </row>
    <row r="804" spans="1:3" x14ac:dyDescent="0.35">
      <c r="A804" s="5">
        <v>797</v>
      </c>
      <c r="B804" s="2" t="str">
        <f>"00158501"</f>
        <v>00158501</v>
      </c>
      <c r="C804" s="2" t="str">
        <f>"003"</f>
        <v>003</v>
      </c>
    </row>
    <row r="805" spans="1:3" x14ac:dyDescent="0.35">
      <c r="A805" s="5">
        <v>798</v>
      </c>
      <c r="B805" s="2" t="str">
        <f>"00929254"</f>
        <v>00929254</v>
      </c>
      <c r="C805" s="2" t="s">
        <v>18</v>
      </c>
    </row>
    <row r="806" spans="1:3" x14ac:dyDescent="0.35">
      <c r="A806" s="5">
        <v>799</v>
      </c>
      <c r="B806" s="2" t="str">
        <f>"00981853"</f>
        <v>00981853</v>
      </c>
      <c r="C806" s="2" t="s">
        <v>12</v>
      </c>
    </row>
    <row r="807" spans="1:3" x14ac:dyDescent="0.35">
      <c r="A807" s="5">
        <v>800</v>
      </c>
      <c r="B807" s="2" t="str">
        <f>"00984942"</f>
        <v>00984942</v>
      </c>
      <c r="C807" s="2" t="str">
        <f>"001"</f>
        <v>001</v>
      </c>
    </row>
    <row r="808" spans="1:3" x14ac:dyDescent="0.35">
      <c r="A808" s="5">
        <v>801</v>
      </c>
      <c r="B808" s="2" t="str">
        <f>"00050467"</f>
        <v>00050467</v>
      </c>
      <c r="C808" s="2" t="s">
        <v>4</v>
      </c>
    </row>
    <row r="809" spans="1:3" x14ac:dyDescent="0.35">
      <c r="A809" s="5">
        <v>802</v>
      </c>
      <c r="B809" s="2" t="str">
        <f>"00760278"</f>
        <v>00760278</v>
      </c>
      <c r="C809" s="2" t="s">
        <v>4</v>
      </c>
    </row>
    <row r="810" spans="1:3" x14ac:dyDescent="0.35">
      <c r="A810" s="5">
        <v>803</v>
      </c>
      <c r="B810" s="2" t="str">
        <f>"00227590"</f>
        <v>00227590</v>
      </c>
      <c r="C810" s="2" t="str">
        <f>"003"</f>
        <v>003</v>
      </c>
    </row>
    <row r="811" spans="1:3" x14ac:dyDescent="0.35">
      <c r="A811" s="5">
        <v>804</v>
      </c>
      <c r="B811" s="2" t="str">
        <f>"00805488"</f>
        <v>00805488</v>
      </c>
      <c r="C811" s="2" t="s">
        <v>4</v>
      </c>
    </row>
    <row r="812" spans="1:3" x14ac:dyDescent="0.35">
      <c r="A812" s="5">
        <v>805</v>
      </c>
      <c r="B812" s="2" t="str">
        <f>"201507002023"</f>
        <v>201507002023</v>
      </c>
      <c r="C812" s="2" t="str">
        <f>"003"</f>
        <v>003</v>
      </c>
    </row>
    <row r="813" spans="1:3" x14ac:dyDescent="0.35">
      <c r="A813" s="5">
        <v>806</v>
      </c>
      <c r="B813" s="2" t="str">
        <f>"00987008"</f>
        <v>00987008</v>
      </c>
      <c r="C813" s="2" t="s">
        <v>12</v>
      </c>
    </row>
    <row r="814" spans="1:3" x14ac:dyDescent="0.35">
      <c r="A814" s="5">
        <v>807</v>
      </c>
      <c r="B814" s="2" t="str">
        <f>"00925981"</f>
        <v>00925981</v>
      </c>
      <c r="C814" s="2" t="s">
        <v>4</v>
      </c>
    </row>
    <row r="815" spans="1:3" x14ac:dyDescent="0.35">
      <c r="A815" s="5">
        <v>808</v>
      </c>
      <c r="B815" s="2" t="str">
        <f>"00979336"</f>
        <v>00979336</v>
      </c>
      <c r="C815" s="2" t="str">
        <f>"003"</f>
        <v>003</v>
      </c>
    </row>
    <row r="816" spans="1:3" x14ac:dyDescent="0.35">
      <c r="A816" s="5">
        <v>809</v>
      </c>
      <c r="B816" s="2" t="str">
        <f>"00745553"</f>
        <v>00745553</v>
      </c>
      <c r="C816" s="2" t="s">
        <v>4</v>
      </c>
    </row>
    <row r="817" spans="1:3" ht="29" x14ac:dyDescent="0.35">
      <c r="A817" s="5">
        <v>810</v>
      </c>
      <c r="B817" s="2" t="str">
        <f>"00667934"</f>
        <v>00667934</v>
      </c>
      <c r="C817" s="2" t="s">
        <v>5</v>
      </c>
    </row>
    <row r="818" spans="1:3" x14ac:dyDescent="0.35">
      <c r="A818" s="5">
        <v>811</v>
      </c>
      <c r="B818" s="2" t="str">
        <f>"00441783"</f>
        <v>00441783</v>
      </c>
      <c r="C818" s="2" t="str">
        <f>"004"</f>
        <v>004</v>
      </c>
    </row>
    <row r="819" spans="1:3" x14ac:dyDescent="0.35">
      <c r="A819" s="5">
        <v>812</v>
      </c>
      <c r="B819" s="2" t="str">
        <f>"00455376"</f>
        <v>00455376</v>
      </c>
      <c r="C819" s="2" t="s">
        <v>4</v>
      </c>
    </row>
    <row r="820" spans="1:3" ht="29" x14ac:dyDescent="0.35">
      <c r="A820" s="5">
        <v>813</v>
      </c>
      <c r="B820" s="2" t="str">
        <f>"00956924"</f>
        <v>00956924</v>
      </c>
      <c r="C820" s="2" t="s">
        <v>10</v>
      </c>
    </row>
    <row r="821" spans="1:3" x14ac:dyDescent="0.35">
      <c r="A821" s="5">
        <v>814</v>
      </c>
      <c r="B821" s="2" t="str">
        <f>"00966765"</f>
        <v>00966765</v>
      </c>
      <c r="C821" s="2" t="str">
        <f>"003"</f>
        <v>003</v>
      </c>
    </row>
    <row r="822" spans="1:3" x14ac:dyDescent="0.35">
      <c r="A822" s="5">
        <v>815</v>
      </c>
      <c r="B822" s="2" t="str">
        <f>"00983776"</f>
        <v>00983776</v>
      </c>
      <c r="C822" s="2" t="str">
        <f>"004"</f>
        <v>004</v>
      </c>
    </row>
    <row r="823" spans="1:3" x14ac:dyDescent="0.35">
      <c r="A823" s="5">
        <v>816</v>
      </c>
      <c r="B823" s="2" t="str">
        <f>"00807648"</f>
        <v>00807648</v>
      </c>
      <c r="C823" s="2" t="s">
        <v>4</v>
      </c>
    </row>
    <row r="824" spans="1:3" x14ac:dyDescent="0.35">
      <c r="A824" s="5">
        <v>817</v>
      </c>
      <c r="B824" s="2" t="str">
        <f>"00446566"</f>
        <v>00446566</v>
      </c>
      <c r="C824" s="2" t="s">
        <v>4</v>
      </c>
    </row>
    <row r="825" spans="1:3" x14ac:dyDescent="0.35">
      <c r="A825" s="5">
        <v>818</v>
      </c>
      <c r="B825" s="2" t="str">
        <f>"00986381"</f>
        <v>00986381</v>
      </c>
      <c r="C825" s="2" t="str">
        <f>"003"</f>
        <v>003</v>
      </c>
    </row>
    <row r="826" spans="1:3" x14ac:dyDescent="0.35">
      <c r="A826" s="5">
        <v>819</v>
      </c>
      <c r="B826" s="2" t="str">
        <f>"00735985"</f>
        <v>00735985</v>
      </c>
      <c r="C826" s="2" t="str">
        <f>"003"</f>
        <v>003</v>
      </c>
    </row>
    <row r="827" spans="1:3" x14ac:dyDescent="0.35">
      <c r="A827" s="5">
        <v>820</v>
      </c>
      <c r="B827" s="2" t="str">
        <f>"00980164"</f>
        <v>00980164</v>
      </c>
      <c r="C827" s="2" t="s">
        <v>6</v>
      </c>
    </row>
    <row r="828" spans="1:3" x14ac:dyDescent="0.35">
      <c r="A828" s="5">
        <v>821</v>
      </c>
      <c r="B828" s="2" t="str">
        <f>"00983053"</f>
        <v>00983053</v>
      </c>
      <c r="C828" s="2" t="s">
        <v>4</v>
      </c>
    </row>
    <row r="829" spans="1:3" x14ac:dyDescent="0.35">
      <c r="A829" s="5">
        <v>822</v>
      </c>
      <c r="B829" s="2" t="str">
        <f>"00449611"</f>
        <v>00449611</v>
      </c>
      <c r="C829" s="2" t="s">
        <v>4</v>
      </c>
    </row>
    <row r="830" spans="1:3" x14ac:dyDescent="0.35">
      <c r="A830" s="5">
        <v>823</v>
      </c>
      <c r="B830" s="2" t="str">
        <f>"00985461"</f>
        <v>00985461</v>
      </c>
      <c r="C830" s="2" t="str">
        <f>"003"</f>
        <v>003</v>
      </c>
    </row>
    <row r="831" spans="1:3" x14ac:dyDescent="0.35">
      <c r="A831" s="5">
        <v>824</v>
      </c>
      <c r="B831" s="2" t="str">
        <f>"00599417"</f>
        <v>00599417</v>
      </c>
      <c r="C831" s="2" t="s">
        <v>4</v>
      </c>
    </row>
    <row r="832" spans="1:3" ht="29" x14ac:dyDescent="0.35">
      <c r="A832" s="5">
        <v>825</v>
      </c>
      <c r="B832" s="2" t="str">
        <f>"00954940"</f>
        <v>00954940</v>
      </c>
      <c r="C832" s="2" t="s">
        <v>10</v>
      </c>
    </row>
    <row r="833" spans="1:3" x14ac:dyDescent="0.35">
      <c r="A833" s="5">
        <v>826</v>
      </c>
      <c r="B833" s="2" t="str">
        <f>"00796345"</f>
        <v>00796345</v>
      </c>
      <c r="C833" s="2" t="s">
        <v>4</v>
      </c>
    </row>
    <row r="834" spans="1:3" ht="29" x14ac:dyDescent="0.35">
      <c r="A834" s="5">
        <v>827</v>
      </c>
      <c r="B834" s="2" t="str">
        <f>"00446667"</f>
        <v>00446667</v>
      </c>
      <c r="C834" s="2" t="s">
        <v>5</v>
      </c>
    </row>
    <row r="835" spans="1:3" x14ac:dyDescent="0.35">
      <c r="A835" s="5">
        <v>828</v>
      </c>
      <c r="B835" s="2" t="str">
        <f>"00978668"</f>
        <v>00978668</v>
      </c>
      <c r="C835" s="2" t="s">
        <v>4</v>
      </c>
    </row>
    <row r="836" spans="1:3" x14ac:dyDescent="0.35">
      <c r="A836" s="5">
        <v>829</v>
      </c>
      <c r="B836" s="2" t="str">
        <f>"00987069"</f>
        <v>00987069</v>
      </c>
      <c r="C836" s="2" t="s">
        <v>4</v>
      </c>
    </row>
    <row r="837" spans="1:3" x14ac:dyDescent="0.35">
      <c r="A837" s="5">
        <v>830</v>
      </c>
      <c r="B837" s="2" t="str">
        <f>"00620304"</f>
        <v>00620304</v>
      </c>
      <c r="C837" s="2" t="s">
        <v>4</v>
      </c>
    </row>
    <row r="838" spans="1:3" x14ac:dyDescent="0.35">
      <c r="A838" s="5">
        <v>831</v>
      </c>
      <c r="B838" s="2" t="str">
        <f>"00171845"</f>
        <v>00171845</v>
      </c>
      <c r="C838" s="2" t="str">
        <f>"001"</f>
        <v>001</v>
      </c>
    </row>
    <row r="839" spans="1:3" x14ac:dyDescent="0.35">
      <c r="A839" s="5">
        <v>832</v>
      </c>
      <c r="B839" s="2" t="str">
        <f>"00660047"</f>
        <v>00660047</v>
      </c>
      <c r="C839" s="2" t="s">
        <v>4</v>
      </c>
    </row>
    <row r="840" spans="1:3" x14ac:dyDescent="0.35">
      <c r="A840" s="5">
        <v>833</v>
      </c>
      <c r="B840" s="2" t="str">
        <f>"00982065"</f>
        <v>00982065</v>
      </c>
      <c r="C840" s="2" t="str">
        <f>"003"</f>
        <v>003</v>
      </c>
    </row>
    <row r="841" spans="1:3" x14ac:dyDescent="0.35">
      <c r="A841" s="5">
        <v>834</v>
      </c>
      <c r="B841" s="2" t="str">
        <f>"00897046"</f>
        <v>00897046</v>
      </c>
      <c r="C841" s="2" t="s">
        <v>4</v>
      </c>
    </row>
    <row r="842" spans="1:3" x14ac:dyDescent="0.35">
      <c r="A842" s="5">
        <v>835</v>
      </c>
      <c r="B842" s="2" t="str">
        <f>"00816666"</f>
        <v>00816666</v>
      </c>
      <c r="C842" s="2" t="str">
        <f>"003"</f>
        <v>003</v>
      </c>
    </row>
    <row r="843" spans="1:3" x14ac:dyDescent="0.35">
      <c r="A843" s="5">
        <v>836</v>
      </c>
      <c r="B843" s="2" t="str">
        <f>"00743073"</f>
        <v>00743073</v>
      </c>
      <c r="C843" s="2" t="s">
        <v>4</v>
      </c>
    </row>
    <row r="844" spans="1:3" x14ac:dyDescent="0.35">
      <c r="A844" s="5">
        <v>837</v>
      </c>
      <c r="B844" s="2" t="str">
        <f>"00984419"</f>
        <v>00984419</v>
      </c>
      <c r="C844" s="2" t="str">
        <f>"003"</f>
        <v>003</v>
      </c>
    </row>
    <row r="845" spans="1:3" x14ac:dyDescent="0.35">
      <c r="A845" s="5">
        <v>838</v>
      </c>
      <c r="B845" s="2" t="str">
        <f>"00273086"</f>
        <v>00273086</v>
      </c>
      <c r="C845" s="2" t="str">
        <f>"003"</f>
        <v>003</v>
      </c>
    </row>
    <row r="846" spans="1:3" ht="29" x14ac:dyDescent="0.35">
      <c r="A846" s="5">
        <v>839</v>
      </c>
      <c r="B846" s="2" t="str">
        <f>"00983708"</f>
        <v>00983708</v>
      </c>
      <c r="C846" s="2" t="s">
        <v>5</v>
      </c>
    </row>
    <row r="847" spans="1:3" x14ac:dyDescent="0.35">
      <c r="A847" s="5">
        <v>840</v>
      </c>
      <c r="B847" s="2" t="str">
        <f>"00987022"</f>
        <v>00987022</v>
      </c>
      <c r="C847" s="2" t="str">
        <f>"003"</f>
        <v>003</v>
      </c>
    </row>
    <row r="848" spans="1:3" x14ac:dyDescent="0.35">
      <c r="A848" s="5">
        <v>841</v>
      </c>
      <c r="B848" s="2" t="str">
        <f>"00983907"</f>
        <v>00983907</v>
      </c>
      <c r="C848" s="2" t="str">
        <f>"001"</f>
        <v>001</v>
      </c>
    </row>
    <row r="849" spans="1:3" x14ac:dyDescent="0.35">
      <c r="A849" s="5">
        <v>842</v>
      </c>
      <c r="B849" s="2" t="str">
        <f>"00785242"</f>
        <v>00785242</v>
      </c>
      <c r="C849" s="2" t="s">
        <v>4</v>
      </c>
    </row>
    <row r="850" spans="1:3" x14ac:dyDescent="0.35">
      <c r="A850" s="5">
        <v>843</v>
      </c>
      <c r="B850" s="2" t="str">
        <f>"00712970"</f>
        <v>00712970</v>
      </c>
      <c r="C850" s="2" t="s">
        <v>6</v>
      </c>
    </row>
    <row r="851" spans="1:3" x14ac:dyDescent="0.35">
      <c r="A851" s="5">
        <v>844</v>
      </c>
      <c r="B851" s="2" t="str">
        <f>"00984703"</f>
        <v>00984703</v>
      </c>
      <c r="C851" s="2" t="str">
        <f>"003"</f>
        <v>003</v>
      </c>
    </row>
    <row r="852" spans="1:3" x14ac:dyDescent="0.35">
      <c r="A852" s="5">
        <v>845</v>
      </c>
      <c r="B852" s="2" t="str">
        <f>"00986556"</f>
        <v>00986556</v>
      </c>
      <c r="C852" s="2" t="s">
        <v>4</v>
      </c>
    </row>
    <row r="853" spans="1:3" x14ac:dyDescent="0.35">
      <c r="A853" s="5">
        <v>846</v>
      </c>
      <c r="B853" s="2" t="str">
        <f>"00128060"</f>
        <v>00128060</v>
      </c>
      <c r="C853" s="2" t="str">
        <f>"003"</f>
        <v>003</v>
      </c>
    </row>
    <row r="854" spans="1:3" x14ac:dyDescent="0.35">
      <c r="A854" s="5">
        <v>847</v>
      </c>
      <c r="B854" s="2" t="str">
        <f>"00982110"</f>
        <v>00982110</v>
      </c>
      <c r="C854" s="2" t="s">
        <v>4</v>
      </c>
    </row>
    <row r="855" spans="1:3" x14ac:dyDescent="0.35">
      <c r="A855" s="5">
        <v>848</v>
      </c>
      <c r="B855" s="2" t="str">
        <f>"00898708"</f>
        <v>00898708</v>
      </c>
      <c r="C855" s="2" t="str">
        <f>"003"</f>
        <v>003</v>
      </c>
    </row>
    <row r="856" spans="1:3" x14ac:dyDescent="0.35">
      <c r="A856" s="5">
        <v>849</v>
      </c>
      <c r="B856" s="2" t="str">
        <f>"00984012"</f>
        <v>00984012</v>
      </c>
      <c r="C856" s="2" t="s">
        <v>4</v>
      </c>
    </row>
    <row r="857" spans="1:3" x14ac:dyDescent="0.35">
      <c r="A857" s="5">
        <v>850</v>
      </c>
      <c r="B857" s="2" t="str">
        <f>"00481306"</f>
        <v>00481306</v>
      </c>
      <c r="C857" s="2" t="str">
        <f>"003"</f>
        <v>003</v>
      </c>
    </row>
    <row r="858" spans="1:3" x14ac:dyDescent="0.35">
      <c r="A858" s="5">
        <v>851</v>
      </c>
      <c r="B858" s="2" t="str">
        <f>"00932428"</f>
        <v>00932428</v>
      </c>
      <c r="C858" s="2" t="s">
        <v>12</v>
      </c>
    </row>
    <row r="859" spans="1:3" x14ac:dyDescent="0.35">
      <c r="A859" s="5">
        <v>852</v>
      </c>
      <c r="B859" s="2" t="str">
        <f>"00984784"</f>
        <v>00984784</v>
      </c>
      <c r="C859" s="2" t="str">
        <f>"003"</f>
        <v>003</v>
      </c>
    </row>
    <row r="860" spans="1:3" x14ac:dyDescent="0.35">
      <c r="A860" s="5">
        <v>853</v>
      </c>
      <c r="B860" s="2" t="str">
        <f>"00253108"</f>
        <v>00253108</v>
      </c>
      <c r="C860" s="2" t="str">
        <f>"003"</f>
        <v>003</v>
      </c>
    </row>
    <row r="861" spans="1:3" ht="29" x14ac:dyDescent="0.35">
      <c r="A861" s="5">
        <v>854</v>
      </c>
      <c r="B861" s="2" t="str">
        <f>"00533445"</f>
        <v>00533445</v>
      </c>
      <c r="C861" s="2" t="s">
        <v>10</v>
      </c>
    </row>
    <row r="862" spans="1:3" x14ac:dyDescent="0.35">
      <c r="A862" s="5">
        <v>855</v>
      </c>
      <c r="B862" s="2" t="str">
        <f>"00984743"</f>
        <v>00984743</v>
      </c>
      <c r="C862" s="2" t="str">
        <f>"003"</f>
        <v>003</v>
      </c>
    </row>
    <row r="863" spans="1:3" x14ac:dyDescent="0.35">
      <c r="A863" s="5">
        <v>856</v>
      </c>
      <c r="B863" s="2" t="str">
        <f>"00220976"</f>
        <v>00220976</v>
      </c>
      <c r="C863" s="2" t="s">
        <v>14</v>
      </c>
    </row>
    <row r="864" spans="1:3" x14ac:dyDescent="0.35">
      <c r="A864" s="5">
        <v>857</v>
      </c>
      <c r="B864" s="2" t="str">
        <f>"00548994"</f>
        <v>00548994</v>
      </c>
      <c r="C864" s="2" t="str">
        <f>"001"</f>
        <v>001</v>
      </c>
    </row>
    <row r="865" spans="1:3" x14ac:dyDescent="0.35">
      <c r="A865" s="5">
        <v>858</v>
      </c>
      <c r="B865" s="2" t="str">
        <f>"00655996"</f>
        <v>00655996</v>
      </c>
      <c r="C865" s="2" t="s">
        <v>4</v>
      </c>
    </row>
    <row r="866" spans="1:3" x14ac:dyDescent="0.35">
      <c r="A866" s="5">
        <v>859</v>
      </c>
      <c r="B866" s="2" t="str">
        <f>"00986519"</f>
        <v>00986519</v>
      </c>
      <c r="C866" s="2" t="s">
        <v>4</v>
      </c>
    </row>
    <row r="867" spans="1:3" x14ac:dyDescent="0.35">
      <c r="A867" s="5">
        <v>860</v>
      </c>
      <c r="B867" s="2" t="str">
        <f>"00479669"</f>
        <v>00479669</v>
      </c>
      <c r="C867" s="2" t="s">
        <v>4</v>
      </c>
    </row>
    <row r="868" spans="1:3" x14ac:dyDescent="0.35">
      <c r="A868" s="5">
        <v>861</v>
      </c>
      <c r="B868" s="2" t="str">
        <f>"00985224"</f>
        <v>00985224</v>
      </c>
      <c r="C868" s="2" t="s">
        <v>4</v>
      </c>
    </row>
    <row r="869" spans="1:3" x14ac:dyDescent="0.35">
      <c r="A869" s="5">
        <v>862</v>
      </c>
      <c r="B869" s="2" t="str">
        <f>"00610189"</f>
        <v>00610189</v>
      </c>
      <c r="C869" s="2" t="str">
        <f>"003"</f>
        <v>003</v>
      </c>
    </row>
    <row r="870" spans="1:3" x14ac:dyDescent="0.35">
      <c r="A870" s="5">
        <v>863</v>
      </c>
      <c r="B870" s="2" t="str">
        <f>"00816320"</f>
        <v>00816320</v>
      </c>
      <c r="C870" s="2" t="s">
        <v>4</v>
      </c>
    </row>
    <row r="871" spans="1:3" x14ac:dyDescent="0.35">
      <c r="A871" s="5">
        <v>864</v>
      </c>
      <c r="B871" s="2" t="str">
        <f>"00085751"</f>
        <v>00085751</v>
      </c>
      <c r="C871" s="2" t="str">
        <f>"003"</f>
        <v>003</v>
      </c>
    </row>
    <row r="872" spans="1:3" x14ac:dyDescent="0.35">
      <c r="A872" s="5">
        <v>865</v>
      </c>
      <c r="B872" s="2" t="str">
        <f>"00904418"</f>
        <v>00904418</v>
      </c>
      <c r="C872" s="2" t="s">
        <v>4</v>
      </c>
    </row>
    <row r="873" spans="1:3" ht="29" x14ac:dyDescent="0.35">
      <c r="A873" s="5">
        <v>866</v>
      </c>
      <c r="B873" s="2" t="str">
        <f>"00982522"</f>
        <v>00982522</v>
      </c>
      <c r="C873" s="2" t="s">
        <v>5</v>
      </c>
    </row>
    <row r="874" spans="1:3" x14ac:dyDescent="0.35">
      <c r="A874" s="5">
        <v>867</v>
      </c>
      <c r="B874" s="2" t="str">
        <f>"00825412"</f>
        <v>00825412</v>
      </c>
      <c r="C874" s="2" t="s">
        <v>4</v>
      </c>
    </row>
    <row r="875" spans="1:3" x14ac:dyDescent="0.35">
      <c r="A875" s="5">
        <v>868</v>
      </c>
      <c r="B875" s="2" t="str">
        <f>"00444383"</f>
        <v>00444383</v>
      </c>
      <c r="C875" s="2" t="s">
        <v>4</v>
      </c>
    </row>
    <row r="876" spans="1:3" x14ac:dyDescent="0.35">
      <c r="A876" s="5">
        <v>869</v>
      </c>
      <c r="B876" s="2" t="str">
        <f>"201409000016"</f>
        <v>201409000016</v>
      </c>
      <c r="C876" s="2" t="str">
        <f>"003"</f>
        <v>003</v>
      </c>
    </row>
    <row r="877" spans="1:3" x14ac:dyDescent="0.35">
      <c r="A877" s="5">
        <v>870</v>
      </c>
      <c r="B877" s="2" t="str">
        <f>"00838777"</f>
        <v>00838777</v>
      </c>
      <c r="C877" s="2" t="s">
        <v>4</v>
      </c>
    </row>
    <row r="878" spans="1:3" ht="29" x14ac:dyDescent="0.35">
      <c r="A878" s="5">
        <v>871</v>
      </c>
      <c r="B878" s="2" t="str">
        <f>"00541398"</f>
        <v>00541398</v>
      </c>
      <c r="C878" s="2" t="s">
        <v>5</v>
      </c>
    </row>
    <row r="879" spans="1:3" x14ac:dyDescent="0.35">
      <c r="A879" s="5">
        <v>872</v>
      </c>
      <c r="B879" s="2" t="str">
        <f>"00670488"</f>
        <v>00670488</v>
      </c>
      <c r="C879" s="2" t="str">
        <f>"003"</f>
        <v>003</v>
      </c>
    </row>
    <row r="880" spans="1:3" x14ac:dyDescent="0.35">
      <c r="A880" s="5">
        <v>873</v>
      </c>
      <c r="B880" s="2" t="str">
        <f>"00556453"</f>
        <v>00556453</v>
      </c>
      <c r="C880" s="2" t="str">
        <f>"003"</f>
        <v>003</v>
      </c>
    </row>
    <row r="881" spans="1:3" x14ac:dyDescent="0.35">
      <c r="A881" s="5">
        <v>874</v>
      </c>
      <c r="B881" s="2" t="str">
        <f>"00985030"</f>
        <v>00985030</v>
      </c>
      <c r="C881" s="2" t="s">
        <v>6</v>
      </c>
    </row>
    <row r="882" spans="1:3" x14ac:dyDescent="0.35">
      <c r="A882" s="5">
        <v>875</v>
      </c>
      <c r="B882" s="2" t="str">
        <f>"00985636"</f>
        <v>00985636</v>
      </c>
      <c r="C882" s="2" t="s">
        <v>4</v>
      </c>
    </row>
    <row r="883" spans="1:3" x14ac:dyDescent="0.35">
      <c r="A883" s="5">
        <v>876</v>
      </c>
      <c r="B883" s="2" t="str">
        <f>"00983975"</f>
        <v>00983975</v>
      </c>
      <c r="C883" s="2" t="str">
        <f>"003"</f>
        <v>003</v>
      </c>
    </row>
    <row r="884" spans="1:3" ht="29" x14ac:dyDescent="0.35">
      <c r="A884" s="5">
        <v>877</v>
      </c>
      <c r="B884" s="2" t="str">
        <f>"00985425"</f>
        <v>00985425</v>
      </c>
      <c r="C884" s="2" t="s">
        <v>10</v>
      </c>
    </row>
    <row r="885" spans="1:3" x14ac:dyDescent="0.35">
      <c r="A885" s="5">
        <v>878</v>
      </c>
      <c r="B885" s="2" t="str">
        <f>"00773969"</f>
        <v>00773969</v>
      </c>
      <c r="C885" s="2" t="s">
        <v>4</v>
      </c>
    </row>
    <row r="886" spans="1:3" x14ac:dyDescent="0.35">
      <c r="A886" s="5">
        <v>879</v>
      </c>
      <c r="B886" s="2" t="str">
        <f>"00986800"</f>
        <v>00986800</v>
      </c>
      <c r="C886" s="2" t="s">
        <v>4</v>
      </c>
    </row>
    <row r="887" spans="1:3" x14ac:dyDescent="0.35">
      <c r="A887" s="5">
        <v>880</v>
      </c>
      <c r="B887" s="2" t="str">
        <f>"201406009326"</f>
        <v>201406009326</v>
      </c>
      <c r="C887" s="2" t="s">
        <v>4</v>
      </c>
    </row>
    <row r="888" spans="1:3" ht="29" x14ac:dyDescent="0.35">
      <c r="A888" s="5">
        <v>881</v>
      </c>
      <c r="B888" s="2" t="str">
        <f>"00688405"</f>
        <v>00688405</v>
      </c>
      <c r="C888" s="2" t="s">
        <v>5</v>
      </c>
    </row>
    <row r="889" spans="1:3" x14ac:dyDescent="0.35">
      <c r="A889" s="5">
        <v>882</v>
      </c>
      <c r="B889" s="2" t="str">
        <f>"00973159"</f>
        <v>00973159</v>
      </c>
      <c r="C889" s="2" t="str">
        <f>"003"</f>
        <v>003</v>
      </c>
    </row>
    <row r="890" spans="1:3" x14ac:dyDescent="0.35">
      <c r="A890" s="5">
        <v>883</v>
      </c>
      <c r="B890" s="2" t="str">
        <f>"00982525"</f>
        <v>00982525</v>
      </c>
      <c r="C890" s="2" t="str">
        <f>"003"</f>
        <v>003</v>
      </c>
    </row>
    <row r="891" spans="1:3" x14ac:dyDescent="0.35">
      <c r="A891" s="5">
        <v>884</v>
      </c>
      <c r="B891" s="2" t="str">
        <f>"00844682"</f>
        <v>00844682</v>
      </c>
      <c r="C891" s="2" t="s">
        <v>4</v>
      </c>
    </row>
    <row r="892" spans="1:3" x14ac:dyDescent="0.35">
      <c r="A892" s="5">
        <v>885</v>
      </c>
      <c r="B892" s="2" t="str">
        <f>"00986488"</f>
        <v>00986488</v>
      </c>
      <c r="C892" s="2" t="str">
        <f>"001"</f>
        <v>001</v>
      </c>
    </row>
    <row r="893" spans="1:3" x14ac:dyDescent="0.35">
      <c r="A893" s="5">
        <v>886</v>
      </c>
      <c r="B893" s="2" t="str">
        <f>"201406006828"</f>
        <v>201406006828</v>
      </c>
      <c r="C893" s="2" t="s">
        <v>12</v>
      </c>
    </row>
    <row r="894" spans="1:3" x14ac:dyDescent="0.35">
      <c r="A894" s="5">
        <v>887</v>
      </c>
      <c r="B894" s="2" t="str">
        <f>"00982558"</f>
        <v>00982558</v>
      </c>
      <c r="C894" s="2" t="s">
        <v>4</v>
      </c>
    </row>
    <row r="895" spans="1:3" x14ac:dyDescent="0.35">
      <c r="A895" s="5">
        <v>888</v>
      </c>
      <c r="B895" s="2" t="str">
        <f>"00873098"</f>
        <v>00873098</v>
      </c>
      <c r="C895" s="2" t="str">
        <f>"003"</f>
        <v>003</v>
      </c>
    </row>
    <row r="896" spans="1:3" x14ac:dyDescent="0.35">
      <c r="A896" s="5">
        <v>889</v>
      </c>
      <c r="B896" s="2" t="str">
        <f>"00984122"</f>
        <v>00984122</v>
      </c>
      <c r="C896" s="2" t="s">
        <v>4</v>
      </c>
    </row>
    <row r="897" spans="1:3" x14ac:dyDescent="0.35">
      <c r="A897" s="5">
        <v>890</v>
      </c>
      <c r="B897" s="2" t="str">
        <f>"00985249"</f>
        <v>00985249</v>
      </c>
      <c r="C897" s="2" t="str">
        <f>"004"</f>
        <v>004</v>
      </c>
    </row>
    <row r="898" spans="1:3" x14ac:dyDescent="0.35">
      <c r="A898" s="5">
        <v>891</v>
      </c>
      <c r="B898" s="2" t="str">
        <f>"00985723"</f>
        <v>00985723</v>
      </c>
      <c r="C898" s="2" t="s">
        <v>4</v>
      </c>
    </row>
    <row r="899" spans="1:3" x14ac:dyDescent="0.35">
      <c r="A899" s="5">
        <v>892</v>
      </c>
      <c r="B899" s="2" t="str">
        <f>"00864777"</f>
        <v>00864777</v>
      </c>
      <c r="C899" s="2" t="s">
        <v>6</v>
      </c>
    </row>
    <row r="900" spans="1:3" x14ac:dyDescent="0.35">
      <c r="A900" s="5">
        <v>893</v>
      </c>
      <c r="B900" s="2" t="str">
        <f>"00981498"</f>
        <v>00981498</v>
      </c>
      <c r="C900" s="2" t="s">
        <v>4</v>
      </c>
    </row>
    <row r="901" spans="1:3" x14ac:dyDescent="0.35">
      <c r="A901" s="5">
        <v>894</v>
      </c>
      <c r="B901" s="2" t="str">
        <f>"00981013"</f>
        <v>00981013</v>
      </c>
      <c r="C901" s="2" t="s">
        <v>4</v>
      </c>
    </row>
    <row r="902" spans="1:3" x14ac:dyDescent="0.35">
      <c r="A902" s="5">
        <v>895</v>
      </c>
      <c r="B902" s="2" t="str">
        <f>"00445391"</f>
        <v>00445391</v>
      </c>
      <c r="C902" s="2" t="s">
        <v>6</v>
      </c>
    </row>
    <row r="903" spans="1:3" x14ac:dyDescent="0.35">
      <c r="A903" s="5">
        <v>896</v>
      </c>
      <c r="B903" s="2" t="str">
        <f>"00765452"</f>
        <v>00765452</v>
      </c>
      <c r="C903" s="2" t="str">
        <f>"003"</f>
        <v>003</v>
      </c>
    </row>
    <row r="904" spans="1:3" ht="29" x14ac:dyDescent="0.35">
      <c r="A904" s="5">
        <v>897</v>
      </c>
      <c r="B904" s="2" t="str">
        <f>"00987140"</f>
        <v>00987140</v>
      </c>
      <c r="C904" s="2" t="s">
        <v>8</v>
      </c>
    </row>
    <row r="905" spans="1:3" x14ac:dyDescent="0.35">
      <c r="A905" s="5">
        <v>898</v>
      </c>
      <c r="B905" s="2" t="str">
        <f>"00981818"</f>
        <v>00981818</v>
      </c>
      <c r="C905" s="2" t="str">
        <f>"003"</f>
        <v>003</v>
      </c>
    </row>
    <row r="906" spans="1:3" x14ac:dyDescent="0.35">
      <c r="A906" s="5">
        <v>899</v>
      </c>
      <c r="B906" s="2" t="str">
        <f>"00983966"</f>
        <v>00983966</v>
      </c>
      <c r="C906" s="2" t="str">
        <f>"003"</f>
        <v>003</v>
      </c>
    </row>
    <row r="907" spans="1:3" x14ac:dyDescent="0.35">
      <c r="A907" s="5">
        <v>900</v>
      </c>
      <c r="B907" s="2" t="str">
        <f>"00568504"</f>
        <v>00568504</v>
      </c>
      <c r="C907" s="2" t="s">
        <v>4</v>
      </c>
    </row>
    <row r="908" spans="1:3" x14ac:dyDescent="0.35">
      <c r="A908" s="5">
        <v>901</v>
      </c>
      <c r="B908" s="2" t="str">
        <f>"00806472"</f>
        <v>00806472</v>
      </c>
      <c r="C908" s="2" t="str">
        <f>"003"</f>
        <v>003</v>
      </c>
    </row>
    <row r="909" spans="1:3" x14ac:dyDescent="0.35">
      <c r="A909" s="5">
        <v>902</v>
      </c>
      <c r="B909" s="2" t="str">
        <f>"00985651"</f>
        <v>00985651</v>
      </c>
      <c r="C909" s="2" t="str">
        <f>"003"</f>
        <v>003</v>
      </c>
    </row>
    <row r="910" spans="1:3" x14ac:dyDescent="0.35">
      <c r="A910" s="5">
        <v>903</v>
      </c>
      <c r="B910" s="2" t="str">
        <f>"201511020630"</f>
        <v>201511020630</v>
      </c>
      <c r="C910" s="2" t="str">
        <f>"003"</f>
        <v>003</v>
      </c>
    </row>
    <row r="911" spans="1:3" x14ac:dyDescent="0.35">
      <c r="A911" s="5">
        <v>904</v>
      </c>
      <c r="B911" s="2" t="str">
        <f>"00682826"</f>
        <v>00682826</v>
      </c>
      <c r="C911" s="2" t="s">
        <v>4</v>
      </c>
    </row>
    <row r="912" spans="1:3" x14ac:dyDescent="0.35">
      <c r="A912" s="5">
        <v>905</v>
      </c>
      <c r="B912" s="2" t="str">
        <f>"00012156"</f>
        <v>00012156</v>
      </c>
      <c r="C912" s="2" t="str">
        <f>"003"</f>
        <v>003</v>
      </c>
    </row>
    <row r="913" spans="1:3" x14ac:dyDescent="0.35">
      <c r="A913" s="5">
        <v>906</v>
      </c>
      <c r="B913" s="2" t="str">
        <f>"00735258"</f>
        <v>00735258</v>
      </c>
      <c r="C913" s="2" t="str">
        <f>"001"</f>
        <v>001</v>
      </c>
    </row>
    <row r="914" spans="1:3" x14ac:dyDescent="0.35">
      <c r="A914" s="5">
        <v>907</v>
      </c>
      <c r="B914" s="2" t="str">
        <f>"00979584"</f>
        <v>00979584</v>
      </c>
      <c r="C914" s="2" t="s">
        <v>4</v>
      </c>
    </row>
    <row r="915" spans="1:3" x14ac:dyDescent="0.35">
      <c r="A915" s="5">
        <v>908</v>
      </c>
      <c r="B915" s="2" t="str">
        <f>"00433856"</f>
        <v>00433856</v>
      </c>
      <c r="C915" s="2" t="s">
        <v>4</v>
      </c>
    </row>
    <row r="916" spans="1:3" x14ac:dyDescent="0.35">
      <c r="A916" s="5">
        <v>909</v>
      </c>
      <c r="B916" s="2" t="str">
        <f>"00919730"</f>
        <v>00919730</v>
      </c>
      <c r="C916" s="2" t="str">
        <f>"003"</f>
        <v>003</v>
      </c>
    </row>
    <row r="917" spans="1:3" x14ac:dyDescent="0.35">
      <c r="A917" s="5">
        <v>910</v>
      </c>
      <c r="B917" s="2" t="str">
        <f>"00861428"</f>
        <v>00861428</v>
      </c>
      <c r="C917" s="2" t="str">
        <f>"003"</f>
        <v>003</v>
      </c>
    </row>
    <row r="918" spans="1:3" x14ac:dyDescent="0.35">
      <c r="A918" s="5">
        <v>911</v>
      </c>
      <c r="B918" s="2" t="str">
        <f>"00985421"</f>
        <v>00985421</v>
      </c>
      <c r="C918" s="2" t="s">
        <v>4</v>
      </c>
    </row>
    <row r="919" spans="1:3" x14ac:dyDescent="0.35">
      <c r="A919" s="5">
        <v>912</v>
      </c>
      <c r="B919" s="2" t="str">
        <f>"201511008735"</f>
        <v>201511008735</v>
      </c>
      <c r="C919" s="2" t="s">
        <v>12</v>
      </c>
    </row>
    <row r="920" spans="1:3" x14ac:dyDescent="0.35">
      <c r="A920" s="5">
        <v>913</v>
      </c>
      <c r="B920" s="2" t="str">
        <f>"00139277"</f>
        <v>00139277</v>
      </c>
      <c r="C920" s="2" t="s">
        <v>4</v>
      </c>
    </row>
    <row r="921" spans="1:3" x14ac:dyDescent="0.35">
      <c r="A921" s="5">
        <v>914</v>
      </c>
      <c r="B921" s="2" t="str">
        <f>"00004853"</f>
        <v>00004853</v>
      </c>
      <c r="C921" s="2" t="str">
        <f>"004"</f>
        <v>004</v>
      </c>
    </row>
    <row r="922" spans="1:3" x14ac:dyDescent="0.35">
      <c r="A922" s="5">
        <v>915</v>
      </c>
      <c r="B922" s="2" t="str">
        <f>"00982429"</f>
        <v>00982429</v>
      </c>
      <c r="C922" s="2" t="s">
        <v>6</v>
      </c>
    </row>
    <row r="923" spans="1:3" x14ac:dyDescent="0.35">
      <c r="A923" s="5">
        <v>916</v>
      </c>
      <c r="B923" s="2" t="str">
        <f>"00982910"</f>
        <v>00982910</v>
      </c>
      <c r="C923" s="2" t="str">
        <f>"003"</f>
        <v>003</v>
      </c>
    </row>
    <row r="924" spans="1:3" x14ac:dyDescent="0.35">
      <c r="A924" s="5">
        <v>917</v>
      </c>
      <c r="B924" s="2" t="str">
        <f>"00434437"</f>
        <v>00434437</v>
      </c>
      <c r="C924" s="2" t="s">
        <v>4</v>
      </c>
    </row>
    <row r="925" spans="1:3" x14ac:dyDescent="0.35">
      <c r="A925" s="5">
        <v>918</v>
      </c>
      <c r="B925" s="2" t="str">
        <f>"201511039428"</f>
        <v>201511039428</v>
      </c>
      <c r="C925" s="2" t="s">
        <v>4</v>
      </c>
    </row>
    <row r="926" spans="1:3" x14ac:dyDescent="0.35">
      <c r="A926" s="5">
        <v>919</v>
      </c>
      <c r="B926" s="2" t="str">
        <f>"00933791"</f>
        <v>00933791</v>
      </c>
      <c r="C926" s="2" t="s">
        <v>4</v>
      </c>
    </row>
    <row r="927" spans="1:3" x14ac:dyDescent="0.35">
      <c r="A927" s="5">
        <v>920</v>
      </c>
      <c r="B927" s="2" t="str">
        <f>"00935665"</f>
        <v>00935665</v>
      </c>
      <c r="C927" s="2" t="str">
        <f>"003"</f>
        <v>003</v>
      </c>
    </row>
    <row r="928" spans="1:3" x14ac:dyDescent="0.35">
      <c r="A928" s="5">
        <v>921</v>
      </c>
      <c r="B928" s="2" t="str">
        <f>"00888429"</f>
        <v>00888429</v>
      </c>
      <c r="C928" s="2" t="s">
        <v>4</v>
      </c>
    </row>
    <row r="929" spans="1:3" ht="29" x14ac:dyDescent="0.35">
      <c r="A929" s="5">
        <v>922</v>
      </c>
      <c r="B929" s="2" t="str">
        <f>"00815184"</f>
        <v>00815184</v>
      </c>
      <c r="C929" s="2" t="s">
        <v>21</v>
      </c>
    </row>
    <row r="930" spans="1:3" x14ac:dyDescent="0.35">
      <c r="A930" s="5">
        <v>923</v>
      </c>
      <c r="B930" s="2" t="str">
        <f>"00781438"</f>
        <v>00781438</v>
      </c>
      <c r="C930" s="2" t="s">
        <v>4</v>
      </c>
    </row>
    <row r="931" spans="1:3" x14ac:dyDescent="0.35">
      <c r="A931" s="5">
        <v>924</v>
      </c>
      <c r="B931" s="2" t="str">
        <f>"00284994"</f>
        <v>00284994</v>
      </c>
      <c r="C931" s="2" t="s">
        <v>4</v>
      </c>
    </row>
    <row r="932" spans="1:3" x14ac:dyDescent="0.35">
      <c r="A932" s="5">
        <v>925</v>
      </c>
      <c r="B932" s="2" t="str">
        <f>"00986383"</f>
        <v>00986383</v>
      </c>
      <c r="C932" s="2" t="s">
        <v>4</v>
      </c>
    </row>
    <row r="933" spans="1:3" x14ac:dyDescent="0.35">
      <c r="A933" s="5">
        <v>926</v>
      </c>
      <c r="B933" s="2" t="str">
        <f>"00982460"</f>
        <v>00982460</v>
      </c>
      <c r="C933" s="2" t="s">
        <v>6</v>
      </c>
    </row>
    <row r="934" spans="1:3" x14ac:dyDescent="0.35">
      <c r="A934" s="5">
        <v>927</v>
      </c>
      <c r="B934" s="2" t="str">
        <f>"00925887"</f>
        <v>00925887</v>
      </c>
      <c r="C934" s="2" t="str">
        <f>"003"</f>
        <v>003</v>
      </c>
    </row>
    <row r="935" spans="1:3" x14ac:dyDescent="0.35">
      <c r="A935" s="5">
        <v>928</v>
      </c>
      <c r="B935" s="2" t="str">
        <f>"00985221"</f>
        <v>00985221</v>
      </c>
      <c r="C935" s="2" t="s">
        <v>4</v>
      </c>
    </row>
    <row r="936" spans="1:3" x14ac:dyDescent="0.35">
      <c r="A936" s="5">
        <v>929</v>
      </c>
      <c r="B936" s="2" t="str">
        <f>"00985303"</f>
        <v>00985303</v>
      </c>
      <c r="C936" s="2" t="s">
        <v>4</v>
      </c>
    </row>
    <row r="937" spans="1:3" x14ac:dyDescent="0.35">
      <c r="A937" s="5">
        <v>930</v>
      </c>
      <c r="B937" s="2" t="str">
        <f>"00573687"</f>
        <v>00573687</v>
      </c>
      <c r="C937" s="2" t="str">
        <f>"003"</f>
        <v>003</v>
      </c>
    </row>
    <row r="938" spans="1:3" x14ac:dyDescent="0.35">
      <c r="A938" s="5">
        <v>931</v>
      </c>
      <c r="B938" s="2" t="str">
        <f>"00501001"</f>
        <v>00501001</v>
      </c>
      <c r="C938" s="2" t="s">
        <v>6</v>
      </c>
    </row>
    <row r="939" spans="1:3" x14ac:dyDescent="0.35">
      <c r="A939" s="5">
        <v>932</v>
      </c>
      <c r="B939" s="2" t="str">
        <f>"00986652"</f>
        <v>00986652</v>
      </c>
      <c r="C939" s="2" t="str">
        <f>"003"</f>
        <v>003</v>
      </c>
    </row>
    <row r="940" spans="1:3" x14ac:dyDescent="0.35">
      <c r="A940" s="5">
        <v>933</v>
      </c>
      <c r="B940" s="2" t="str">
        <f>"201511019439"</f>
        <v>201511019439</v>
      </c>
      <c r="C940" s="2" t="s">
        <v>17</v>
      </c>
    </row>
    <row r="941" spans="1:3" x14ac:dyDescent="0.35">
      <c r="A941" s="5">
        <v>934</v>
      </c>
      <c r="B941" s="2" t="str">
        <f>"00978998"</f>
        <v>00978998</v>
      </c>
      <c r="C941" s="2" t="str">
        <f>"003"</f>
        <v>003</v>
      </c>
    </row>
    <row r="942" spans="1:3" x14ac:dyDescent="0.35">
      <c r="A942" s="5">
        <v>935</v>
      </c>
      <c r="B942" s="2" t="str">
        <f>"00986960"</f>
        <v>00986960</v>
      </c>
      <c r="C942" s="2" t="s">
        <v>6</v>
      </c>
    </row>
    <row r="943" spans="1:3" x14ac:dyDescent="0.35">
      <c r="A943" s="5">
        <v>936</v>
      </c>
      <c r="B943" s="2" t="str">
        <f>"00983646"</f>
        <v>00983646</v>
      </c>
      <c r="C943" s="2" t="s">
        <v>4</v>
      </c>
    </row>
    <row r="944" spans="1:3" x14ac:dyDescent="0.35">
      <c r="A944" s="5">
        <v>937</v>
      </c>
      <c r="B944" s="2" t="str">
        <f>"00984454"</f>
        <v>00984454</v>
      </c>
      <c r="C944" s="2" t="s">
        <v>4</v>
      </c>
    </row>
    <row r="945" spans="1:3" x14ac:dyDescent="0.35">
      <c r="A945" s="5">
        <v>938</v>
      </c>
      <c r="B945" s="2" t="str">
        <f>"00139477"</f>
        <v>00139477</v>
      </c>
      <c r="C945" s="2" t="str">
        <f>"003"</f>
        <v>003</v>
      </c>
    </row>
    <row r="946" spans="1:3" x14ac:dyDescent="0.35">
      <c r="A946" s="5">
        <v>939</v>
      </c>
      <c r="B946" s="2" t="str">
        <f>"00985854"</f>
        <v>00985854</v>
      </c>
      <c r="C946" s="2" t="s">
        <v>4</v>
      </c>
    </row>
    <row r="947" spans="1:3" x14ac:dyDescent="0.35">
      <c r="A947" s="5">
        <v>940</v>
      </c>
      <c r="B947" s="2" t="str">
        <f>"00763302"</f>
        <v>00763302</v>
      </c>
      <c r="C947" s="2" t="str">
        <f>"003"</f>
        <v>003</v>
      </c>
    </row>
    <row r="948" spans="1:3" x14ac:dyDescent="0.35">
      <c r="A948" s="5">
        <v>941</v>
      </c>
      <c r="B948" s="2" t="str">
        <f>"00158471"</f>
        <v>00158471</v>
      </c>
      <c r="C948" s="2" t="s">
        <v>4</v>
      </c>
    </row>
    <row r="949" spans="1:3" x14ac:dyDescent="0.35">
      <c r="A949" s="5">
        <v>942</v>
      </c>
      <c r="B949" s="2" t="str">
        <f>"00441380"</f>
        <v>00441380</v>
      </c>
      <c r="C949" s="2" t="str">
        <f>"003"</f>
        <v>003</v>
      </c>
    </row>
    <row r="950" spans="1:3" x14ac:dyDescent="0.35">
      <c r="A950" s="5">
        <v>943</v>
      </c>
      <c r="B950" s="2" t="str">
        <f>"00286074"</f>
        <v>00286074</v>
      </c>
      <c r="C950" s="2" t="s">
        <v>4</v>
      </c>
    </row>
    <row r="951" spans="1:3" x14ac:dyDescent="0.35">
      <c r="A951" s="5">
        <v>944</v>
      </c>
      <c r="B951" s="2" t="str">
        <f>"00934320"</f>
        <v>00934320</v>
      </c>
      <c r="C951" s="2" t="s">
        <v>4</v>
      </c>
    </row>
    <row r="952" spans="1:3" x14ac:dyDescent="0.35">
      <c r="A952" s="5">
        <v>945</v>
      </c>
      <c r="B952" s="2" t="str">
        <f>"00869733"</f>
        <v>00869733</v>
      </c>
      <c r="C952" s="2" t="str">
        <f>"003"</f>
        <v>003</v>
      </c>
    </row>
    <row r="953" spans="1:3" x14ac:dyDescent="0.35">
      <c r="A953" s="5">
        <v>946</v>
      </c>
      <c r="B953" s="2" t="str">
        <f>"00982199"</f>
        <v>00982199</v>
      </c>
      <c r="C953" s="2" t="str">
        <f>"003"</f>
        <v>003</v>
      </c>
    </row>
    <row r="954" spans="1:3" x14ac:dyDescent="0.35">
      <c r="A954" s="5">
        <v>947</v>
      </c>
      <c r="B954" s="2" t="str">
        <f>"00983358"</f>
        <v>00983358</v>
      </c>
      <c r="C954" s="2" t="s">
        <v>4</v>
      </c>
    </row>
    <row r="955" spans="1:3" x14ac:dyDescent="0.35">
      <c r="A955" s="5">
        <v>948</v>
      </c>
      <c r="B955" s="2" t="str">
        <f>"00969537"</f>
        <v>00969537</v>
      </c>
      <c r="C955" s="2" t="str">
        <f>"004"</f>
        <v>004</v>
      </c>
    </row>
    <row r="956" spans="1:3" x14ac:dyDescent="0.35">
      <c r="A956" s="5">
        <v>949</v>
      </c>
      <c r="B956" s="2" t="str">
        <f>"00985700"</f>
        <v>00985700</v>
      </c>
      <c r="C956" s="2" t="str">
        <f>"003"</f>
        <v>003</v>
      </c>
    </row>
    <row r="957" spans="1:3" x14ac:dyDescent="0.35">
      <c r="A957" s="5">
        <v>950</v>
      </c>
      <c r="B957" s="2" t="str">
        <f>"00408977"</f>
        <v>00408977</v>
      </c>
      <c r="C957" s="2" t="s">
        <v>4</v>
      </c>
    </row>
    <row r="958" spans="1:3" x14ac:dyDescent="0.35">
      <c r="A958" s="5">
        <v>951</v>
      </c>
      <c r="B958" s="2" t="str">
        <f>"00984861"</f>
        <v>00984861</v>
      </c>
      <c r="C958" s="2" t="str">
        <f>"003"</f>
        <v>003</v>
      </c>
    </row>
    <row r="959" spans="1:3" x14ac:dyDescent="0.35">
      <c r="A959" s="5">
        <v>952</v>
      </c>
      <c r="B959" s="2" t="str">
        <f>"00985988"</f>
        <v>00985988</v>
      </c>
      <c r="C959" s="2" t="s">
        <v>4</v>
      </c>
    </row>
    <row r="960" spans="1:3" x14ac:dyDescent="0.35">
      <c r="A960" s="5">
        <v>953</v>
      </c>
      <c r="B960" s="2" t="str">
        <f>"00844387"</f>
        <v>00844387</v>
      </c>
      <c r="C960" s="2" t="str">
        <f>"003"</f>
        <v>003</v>
      </c>
    </row>
    <row r="961" spans="1:3" x14ac:dyDescent="0.35">
      <c r="A961" s="5">
        <v>954</v>
      </c>
      <c r="B961" s="2" t="str">
        <f>"00981820"</f>
        <v>00981820</v>
      </c>
      <c r="C961" s="2" t="str">
        <f>"003"</f>
        <v>003</v>
      </c>
    </row>
    <row r="962" spans="1:3" x14ac:dyDescent="0.35">
      <c r="A962" s="5">
        <v>955</v>
      </c>
      <c r="B962" s="2" t="str">
        <f>"00981679"</f>
        <v>00981679</v>
      </c>
      <c r="C962" s="2" t="s">
        <v>4</v>
      </c>
    </row>
    <row r="963" spans="1:3" x14ac:dyDescent="0.35">
      <c r="A963" s="5">
        <v>956</v>
      </c>
      <c r="B963" s="2" t="str">
        <f>"00435820"</f>
        <v>00435820</v>
      </c>
      <c r="C963" s="2" t="str">
        <f>"003"</f>
        <v>003</v>
      </c>
    </row>
    <row r="964" spans="1:3" x14ac:dyDescent="0.35">
      <c r="A964" s="5">
        <v>957</v>
      </c>
      <c r="B964" s="2" t="str">
        <f>"00187397"</f>
        <v>00187397</v>
      </c>
      <c r="C964" s="2" t="s">
        <v>4</v>
      </c>
    </row>
    <row r="965" spans="1:3" x14ac:dyDescent="0.35">
      <c r="A965" s="5">
        <v>958</v>
      </c>
      <c r="B965" s="2" t="str">
        <f>"00984798"</f>
        <v>00984798</v>
      </c>
      <c r="C965" s="2" t="str">
        <f>"003"</f>
        <v>003</v>
      </c>
    </row>
    <row r="966" spans="1:3" x14ac:dyDescent="0.35">
      <c r="A966" s="5">
        <v>959</v>
      </c>
      <c r="B966" s="2" t="str">
        <f>"00986561"</f>
        <v>00986561</v>
      </c>
      <c r="C966" s="2" t="s">
        <v>4</v>
      </c>
    </row>
    <row r="967" spans="1:3" x14ac:dyDescent="0.35">
      <c r="A967" s="5">
        <v>960</v>
      </c>
      <c r="B967" s="2" t="str">
        <f>"201406001673"</f>
        <v>201406001673</v>
      </c>
      <c r="C967" s="2" t="s">
        <v>6</v>
      </c>
    </row>
    <row r="968" spans="1:3" x14ac:dyDescent="0.35">
      <c r="A968" s="5">
        <v>961</v>
      </c>
      <c r="B968" s="2" t="str">
        <f>"00981512"</f>
        <v>00981512</v>
      </c>
      <c r="C968" s="2" t="str">
        <f>"003"</f>
        <v>003</v>
      </c>
    </row>
    <row r="969" spans="1:3" x14ac:dyDescent="0.35">
      <c r="A969" s="5">
        <v>962</v>
      </c>
      <c r="B969" s="2" t="str">
        <f>"00986180"</f>
        <v>00986180</v>
      </c>
      <c r="C969" s="2" t="s">
        <v>4</v>
      </c>
    </row>
    <row r="970" spans="1:3" x14ac:dyDescent="0.35">
      <c r="A970" s="5">
        <v>963</v>
      </c>
      <c r="B970" s="2" t="str">
        <f>"00985119"</f>
        <v>00985119</v>
      </c>
      <c r="C970" s="2" t="s">
        <v>6</v>
      </c>
    </row>
    <row r="971" spans="1:3" x14ac:dyDescent="0.35">
      <c r="A971" s="5">
        <v>964</v>
      </c>
      <c r="B971" s="2" t="str">
        <f>"00787672"</f>
        <v>00787672</v>
      </c>
      <c r="C971" s="2" t="s">
        <v>4</v>
      </c>
    </row>
    <row r="972" spans="1:3" x14ac:dyDescent="0.35">
      <c r="A972" s="5">
        <v>965</v>
      </c>
      <c r="B972" s="2" t="str">
        <f>"201406013793"</f>
        <v>201406013793</v>
      </c>
      <c r="C972" s="2" t="s">
        <v>6</v>
      </c>
    </row>
    <row r="973" spans="1:3" x14ac:dyDescent="0.35">
      <c r="A973" s="5">
        <v>966</v>
      </c>
      <c r="B973" s="2" t="str">
        <f>"00452351"</f>
        <v>00452351</v>
      </c>
      <c r="C973" s="2" t="str">
        <f>"003"</f>
        <v>003</v>
      </c>
    </row>
    <row r="974" spans="1:3" x14ac:dyDescent="0.35">
      <c r="A974" s="5">
        <v>967</v>
      </c>
      <c r="B974" s="2" t="str">
        <f>"00238163"</f>
        <v>00238163</v>
      </c>
      <c r="C974" s="2" t="str">
        <f>"003"</f>
        <v>003</v>
      </c>
    </row>
    <row r="975" spans="1:3" x14ac:dyDescent="0.35">
      <c r="A975" s="5">
        <v>968</v>
      </c>
      <c r="B975" s="2" t="str">
        <f>"00293459"</f>
        <v>00293459</v>
      </c>
      <c r="C975" s="2" t="s">
        <v>4</v>
      </c>
    </row>
    <row r="976" spans="1:3" x14ac:dyDescent="0.35">
      <c r="A976" s="5">
        <v>969</v>
      </c>
      <c r="B976" s="2" t="str">
        <f>"00986192"</f>
        <v>00986192</v>
      </c>
      <c r="C976" s="2" t="str">
        <f>"003"</f>
        <v>003</v>
      </c>
    </row>
    <row r="977" spans="1:3" x14ac:dyDescent="0.35">
      <c r="A977" s="5">
        <v>970</v>
      </c>
      <c r="B977" s="2" t="str">
        <f>"00441684"</f>
        <v>00441684</v>
      </c>
      <c r="C977" s="2" t="str">
        <f>"003"</f>
        <v>003</v>
      </c>
    </row>
    <row r="978" spans="1:3" x14ac:dyDescent="0.35">
      <c r="A978" s="5">
        <v>971</v>
      </c>
      <c r="B978" s="2" t="str">
        <f>"00893254"</f>
        <v>00893254</v>
      </c>
      <c r="C978" s="2" t="s">
        <v>6</v>
      </c>
    </row>
    <row r="979" spans="1:3" x14ac:dyDescent="0.35">
      <c r="A979" s="5">
        <v>972</v>
      </c>
      <c r="B979" s="2" t="str">
        <f>"00185979"</f>
        <v>00185979</v>
      </c>
      <c r="C979" s="2" t="str">
        <f>"003"</f>
        <v>003</v>
      </c>
    </row>
    <row r="980" spans="1:3" x14ac:dyDescent="0.35">
      <c r="A980" s="5">
        <v>973</v>
      </c>
      <c r="B980" s="2" t="str">
        <f>"00986830"</f>
        <v>00986830</v>
      </c>
      <c r="C980" s="2" t="s">
        <v>4</v>
      </c>
    </row>
    <row r="981" spans="1:3" ht="29" x14ac:dyDescent="0.35">
      <c r="A981" s="5">
        <v>974</v>
      </c>
      <c r="B981" s="2" t="str">
        <f>"00936744"</f>
        <v>00936744</v>
      </c>
      <c r="C981" s="2" t="s">
        <v>10</v>
      </c>
    </row>
    <row r="982" spans="1:3" x14ac:dyDescent="0.35">
      <c r="A982" s="5">
        <v>975</v>
      </c>
      <c r="B982" s="2" t="str">
        <f>"00977410"</f>
        <v>00977410</v>
      </c>
      <c r="C982" s="2" t="s">
        <v>4</v>
      </c>
    </row>
    <row r="983" spans="1:3" x14ac:dyDescent="0.35">
      <c r="A983" s="5">
        <v>976</v>
      </c>
      <c r="B983" s="2" t="str">
        <f>"00796016"</f>
        <v>00796016</v>
      </c>
      <c r="C983" s="2" t="s">
        <v>6</v>
      </c>
    </row>
    <row r="984" spans="1:3" x14ac:dyDescent="0.35">
      <c r="A984" s="5">
        <v>977</v>
      </c>
      <c r="B984" s="2" t="str">
        <f>"00710734"</f>
        <v>00710734</v>
      </c>
      <c r="C984" s="2" t="s">
        <v>6</v>
      </c>
    </row>
    <row r="985" spans="1:3" x14ac:dyDescent="0.35">
      <c r="A985" s="5">
        <v>978</v>
      </c>
      <c r="B985" s="2" t="str">
        <f>"00983513"</f>
        <v>00983513</v>
      </c>
      <c r="C985" s="2" t="str">
        <f>"003"</f>
        <v>003</v>
      </c>
    </row>
    <row r="986" spans="1:3" x14ac:dyDescent="0.35">
      <c r="A986" s="5">
        <v>979</v>
      </c>
      <c r="B986" s="2" t="str">
        <f>"201411000502"</f>
        <v>201411000502</v>
      </c>
      <c r="C986" s="2" t="s">
        <v>4</v>
      </c>
    </row>
    <row r="987" spans="1:3" x14ac:dyDescent="0.35">
      <c r="A987" s="5">
        <v>980</v>
      </c>
      <c r="B987" s="2" t="str">
        <f>"201604003968"</f>
        <v>201604003968</v>
      </c>
      <c r="C987" s="2" t="str">
        <f>"003"</f>
        <v>003</v>
      </c>
    </row>
    <row r="988" spans="1:3" x14ac:dyDescent="0.35">
      <c r="A988" s="5">
        <v>981</v>
      </c>
      <c r="B988" s="2" t="str">
        <f>"00985476"</f>
        <v>00985476</v>
      </c>
      <c r="C988" s="2" t="s">
        <v>4</v>
      </c>
    </row>
    <row r="989" spans="1:3" ht="29" x14ac:dyDescent="0.35">
      <c r="A989" s="5">
        <v>982</v>
      </c>
      <c r="B989" s="2" t="str">
        <f>"00743238"</f>
        <v>00743238</v>
      </c>
      <c r="C989" s="2" t="s">
        <v>5</v>
      </c>
    </row>
    <row r="990" spans="1:3" x14ac:dyDescent="0.35">
      <c r="A990" s="5">
        <v>983</v>
      </c>
      <c r="B990" s="2" t="str">
        <f>"00986818"</f>
        <v>00986818</v>
      </c>
      <c r="C990" s="2" t="s">
        <v>4</v>
      </c>
    </row>
    <row r="991" spans="1:3" ht="29" x14ac:dyDescent="0.35">
      <c r="A991" s="5">
        <v>984</v>
      </c>
      <c r="B991" s="2" t="str">
        <f>"00973624"</f>
        <v>00973624</v>
      </c>
      <c r="C991" s="2" t="s">
        <v>8</v>
      </c>
    </row>
    <row r="992" spans="1:3" x14ac:dyDescent="0.35">
      <c r="A992" s="5">
        <v>985</v>
      </c>
      <c r="B992" s="2" t="str">
        <f>"00983401"</f>
        <v>00983401</v>
      </c>
      <c r="C992" s="2" t="s">
        <v>4</v>
      </c>
    </row>
    <row r="993" spans="1:3" x14ac:dyDescent="0.35">
      <c r="A993" s="5">
        <v>986</v>
      </c>
      <c r="B993" s="2" t="str">
        <f>"00982435"</f>
        <v>00982435</v>
      </c>
      <c r="C993" s="2" t="str">
        <f>"003"</f>
        <v>003</v>
      </c>
    </row>
    <row r="994" spans="1:3" ht="29" x14ac:dyDescent="0.35">
      <c r="A994" s="5">
        <v>987</v>
      </c>
      <c r="B994" s="2" t="str">
        <f>"00243789"</f>
        <v>00243789</v>
      </c>
      <c r="C994" s="2" t="s">
        <v>10</v>
      </c>
    </row>
    <row r="995" spans="1:3" ht="29" x14ac:dyDescent="0.35">
      <c r="A995" s="5">
        <v>988</v>
      </c>
      <c r="B995" s="2" t="str">
        <f>"00494091"</f>
        <v>00494091</v>
      </c>
      <c r="C995" s="2" t="s">
        <v>5</v>
      </c>
    </row>
    <row r="996" spans="1:3" x14ac:dyDescent="0.35">
      <c r="A996" s="5">
        <v>989</v>
      </c>
      <c r="B996" s="2" t="str">
        <f>"00455291"</f>
        <v>00455291</v>
      </c>
      <c r="C996" s="2" t="str">
        <f>"003"</f>
        <v>003</v>
      </c>
    </row>
    <row r="997" spans="1:3" x14ac:dyDescent="0.35">
      <c r="A997" s="5">
        <v>990</v>
      </c>
      <c r="B997" s="2" t="str">
        <f>"201501000197"</f>
        <v>201501000197</v>
      </c>
      <c r="C997" s="2" t="s">
        <v>4</v>
      </c>
    </row>
    <row r="998" spans="1:3" x14ac:dyDescent="0.35">
      <c r="A998" s="5">
        <v>991</v>
      </c>
      <c r="B998" s="2" t="str">
        <f>"00983447"</f>
        <v>00983447</v>
      </c>
      <c r="C998" s="2" t="s">
        <v>4</v>
      </c>
    </row>
    <row r="999" spans="1:3" x14ac:dyDescent="0.35">
      <c r="A999" s="5">
        <v>992</v>
      </c>
      <c r="B999" s="2" t="str">
        <f>"00984901"</f>
        <v>00984901</v>
      </c>
      <c r="C999" s="2" t="s">
        <v>4</v>
      </c>
    </row>
    <row r="1000" spans="1:3" x14ac:dyDescent="0.35">
      <c r="A1000" s="5">
        <v>993</v>
      </c>
      <c r="B1000" s="2" t="str">
        <f>"00549035"</f>
        <v>00549035</v>
      </c>
      <c r="C1000" s="2" t="str">
        <f>"003"</f>
        <v>003</v>
      </c>
    </row>
    <row r="1001" spans="1:3" x14ac:dyDescent="0.35">
      <c r="A1001" s="5">
        <v>994</v>
      </c>
      <c r="B1001" s="2" t="str">
        <f>"00448925"</f>
        <v>00448925</v>
      </c>
      <c r="C1001" s="2" t="s">
        <v>12</v>
      </c>
    </row>
    <row r="1002" spans="1:3" x14ac:dyDescent="0.35">
      <c r="A1002" s="5">
        <v>995</v>
      </c>
      <c r="B1002" s="2" t="str">
        <f>"00987011"</f>
        <v>00987011</v>
      </c>
      <c r="C1002" s="2" t="str">
        <f>"003"</f>
        <v>003</v>
      </c>
    </row>
    <row r="1003" spans="1:3" ht="29" x14ac:dyDescent="0.35">
      <c r="A1003" s="5">
        <v>996</v>
      </c>
      <c r="B1003" s="2" t="str">
        <f>"00982112"</f>
        <v>00982112</v>
      </c>
      <c r="C1003" s="2" t="s">
        <v>5</v>
      </c>
    </row>
    <row r="1004" spans="1:3" x14ac:dyDescent="0.35">
      <c r="A1004" s="5">
        <v>997</v>
      </c>
      <c r="B1004" s="2" t="str">
        <f>"00981368"</f>
        <v>00981368</v>
      </c>
      <c r="C1004" s="2" t="s">
        <v>4</v>
      </c>
    </row>
    <row r="1005" spans="1:3" x14ac:dyDescent="0.35">
      <c r="A1005" s="5">
        <v>998</v>
      </c>
      <c r="B1005" s="2" t="str">
        <f>"00547060"</f>
        <v>00547060</v>
      </c>
      <c r="C1005" s="2" t="s">
        <v>4</v>
      </c>
    </row>
    <row r="1006" spans="1:3" x14ac:dyDescent="0.35">
      <c r="A1006" s="5">
        <v>999</v>
      </c>
      <c r="B1006" s="2" t="str">
        <f>"00826667"</f>
        <v>00826667</v>
      </c>
      <c r="C1006" s="2" t="s">
        <v>4</v>
      </c>
    </row>
    <row r="1007" spans="1:3" x14ac:dyDescent="0.35">
      <c r="A1007" s="5">
        <v>1000</v>
      </c>
      <c r="B1007" s="2" t="str">
        <f>"00986226"</f>
        <v>00986226</v>
      </c>
      <c r="C1007" s="2" t="str">
        <f>"003"</f>
        <v>003</v>
      </c>
    </row>
    <row r="1008" spans="1:3" x14ac:dyDescent="0.35">
      <c r="A1008" s="5">
        <v>1001</v>
      </c>
      <c r="B1008" s="2" t="str">
        <f>"00859329"</f>
        <v>00859329</v>
      </c>
      <c r="C1008" s="2" t="str">
        <f>"003"</f>
        <v>003</v>
      </c>
    </row>
    <row r="1009" spans="1:3" ht="29" x14ac:dyDescent="0.35">
      <c r="A1009" s="5">
        <v>1002</v>
      </c>
      <c r="B1009" s="2" t="str">
        <f>"00196450"</f>
        <v>00196450</v>
      </c>
      <c r="C1009" s="2" t="s">
        <v>5</v>
      </c>
    </row>
    <row r="1010" spans="1:3" x14ac:dyDescent="0.35">
      <c r="A1010" s="5">
        <v>1003</v>
      </c>
      <c r="B1010" s="2" t="str">
        <f>"00937452"</f>
        <v>00937452</v>
      </c>
      <c r="C1010" s="2" t="str">
        <f>"003"</f>
        <v>003</v>
      </c>
    </row>
    <row r="1011" spans="1:3" x14ac:dyDescent="0.35">
      <c r="A1011" s="5">
        <v>1004</v>
      </c>
      <c r="B1011" s="2" t="str">
        <f>"00805285"</f>
        <v>00805285</v>
      </c>
      <c r="C1011" s="2" t="str">
        <f>"003"</f>
        <v>003</v>
      </c>
    </row>
    <row r="1012" spans="1:3" x14ac:dyDescent="0.35">
      <c r="A1012" s="5">
        <v>1005</v>
      </c>
      <c r="B1012" s="2" t="str">
        <f>"00985475"</f>
        <v>00985475</v>
      </c>
      <c r="C1012" s="2" t="s">
        <v>14</v>
      </c>
    </row>
    <row r="1013" spans="1:3" x14ac:dyDescent="0.35">
      <c r="A1013" s="5">
        <v>1006</v>
      </c>
      <c r="B1013" s="2" t="str">
        <f>"00079480"</f>
        <v>00079480</v>
      </c>
      <c r="C1013" s="2" t="s">
        <v>4</v>
      </c>
    </row>
    <row r="1014" spans="1:3" x14ac:dyDescent="0.35">
      <c r="A1014" s="5">
        <v>1007</v>
      </c>
      <c r="B1014" s="2" t="str">
        <f>"00985922"</f>
        <v>00985922</v>
      </c>
      <c r="C1014" s="2" t="s">
        <v>18</v>
      </c>
    </row>
    <row r="1015" spans="1:3" x14ac:dyDescent="0.35">
      <c r="A1015" s="5">
        <v>1008</v>
      </c>
      <c r="B1015" s="2" t="str">
        <f>"201410011333"</f>
        <v>201410011333</v>
      </c>
      <c r="C1015" s="2" t="s">
        <v>12</v>
      </c>
    </row>
    <row r="1016" spans="1:3" x14ac:dyDescent="0.35">
      <c r="A1016" s="5">
        <v>1009</v>
      </c>
      <c r="B1016" s="2" t="str">
        <f>"00987154"</f>
        <v>00987154</v>
      </c>
      <c r="C1016" s="2" t="str">
        <f>"004"</f>
        <v>004</v>
      </c>
    </row>
    <row r="1017" spans="1:3" x14ac:dyDescent="0.35">
      <c r="A1017" s="5">
        <v>1010</v>
      </c>
      <c r="B1017" s="2" t="str">
        <f>"00912534"</f>
        <v>00912534</v>
      </c>
      <c r="C1017" s="2" t="str">
        <f>"003"</f>
        <v>003</v>
      </c>
    </row>
    <row r="1018" spans="1:3" x14ac:dyDescent="0.35">
      <c r="A1018" s="5">
        <v>1011</v>
      </c>
      <c r="B1018" s="2" t="str">
        <f>"00552978"</f>
        <v>00552978</v>
      </c>
      <c r="C1018" s="2" t="s">
        <v>4</v>
      </c>
    </row>
    <row r="1019" spans="1:3" x14ac:dyDescent="0.35">
      <c r="A1019" s="5">
        <v>1012</v>
      </c>
      <c r="B1019" s="2" t="str">
        <f>"00818861"</f>
        <v>00818861</v>
      </c>
      <c r="C1019" s="2" t="str">
        <f>"003"</f>
        <v>003</v>
      </c>
    </row>
    <row r="1020" spans="1:3" x14ac:dyDescent="0.35">
      <c r="A1020" s="5">
        <v>1013</v>
      </c>
      <c r="B1020" s="2" t="str">
        <f>"201408000151"</f>
        <v>201408000151</v>
      </c>
      <c r="C1020" s="2" t="s">
        <v>4</v>
      </c>
    </row>
    <row r="1021" spans="1:3" x14ac:dyDescent="0.35">
      <c r="A1021" s="5">
        <v>1014</v>
      </c>
      <c r="B1021" s="2" t="str">
        <f>"00984050"</f>
        <v>00984050</v>
      </c>
      <c r="C1021" s="2" t="str">
        <f>"004"</f>
        <v>004</v>
      </c>
    </row>
    <row r="1022" spans="1:3" x14ac:dyDescent="0.35">
      <c r="A1022" s="5">
        <v>1015</v>
      </c>
      <c r="B1022" s="2" t="str">
        <f>"00718958"</f>
        <v>00718958</v>
      </c>
      <c r="C1022" s="2" t="s">
        <v>4</v>
      </c>
    </row>
    <row r="1023" spans="1:3" x14ac:dyDescent="0.35">
      <c r="A1023" s="5">
        <v>1016</v>
      </c>
      <c r="B1023" s="2" t="str">
        <f>"00985546"</f>
        <v>00985546</v>
      </c>
      <c r="C1023" s="2" t="str">
        <f>"003"</f>
        <v>003</v>
      </c>
    </row>
    <row r="1024" spans="1:3" x14ac:dyDescent="0.35">
      <c r="A1024" s="5">
        <v>1017</v>
      </c>
      <c r="B1024" s="2" t="str">
        <f>"00444064"</f>
        <v>00444064</v>
      </c>
      <c r="C1024" s="2" t="str">
        <f>"004"</f>
        <v>004</v>
      </c>
    </row>
    <row r="1025" spans="1:3" x14ac:dyDescent="0.35">
      <c r="A1025" s="5">
        <v>1018</v>
      </c>
      <c r="B1025" s="2" t="str">
        <f>"00276443"</f>
        <v>00276443</v>
      </c>
      <c r="C1025" s="2" t="str">
        <f>"003"</f>
        <v>003</v>
      </c>
    </row>
    <row r="1026" spans="1:3" x14ac:dyDescent="0.35">
      <c r="A1026" s="5">
        <v>1019</v>
      </c>
      <c r="B1026" s="2" t="str">
        <f>"00848350"</f>
        <v>00848350</v>
      </c>
      <c r="C1026" s="2" t="s">
        <v>6</v>
      </c>
    </row>
    <row r="1027" spans="1:3" x14ac:dyDescent="0.35">
      <c r="A1027" s="5">
        <v>1020</v>
      </c>
      <c r="B1027" s="2" t="str">
        <f>"00675781"</f>
        <v>00675781</v>
      </c>
      <c r="C1027" s="2" t="s">
        <v>4</v>
      </c>
    </row>
    <row r="1028" spans="1:3" x14ac:dyDescent="0.35">
      <c r="A1028" s="5">
        <v>1021</v>
      </c>
      <c r="B1028" s="2" t="str">
        <f>"201511007209"</f>
        <v>201511007209</v>
      </c>
      <c r="C1028" s="2" t="s">
        <v>4</v>
      </c>
    </row>
    <row r="1029" spans="1:3" x14ac:dyDescent="0.35">
      <c r="A1029" s="5">
        <v>1022</v>
      </c>
      <c r="B1029" s="2" t="str">
        <f>"00816307"</f>
        <v>00816307</v>
      </c>
      <c r="C1029" s="2" t="str">
        <f>"003"</f>
        <v>003</v>
      </c>
    </row>
    <row r="1030" spans="1:3" ht="29" x14ac:dyDescent="0.35">
      <c r="A1030" s="5">
        <v>1023</v>
      </c>
      <c r="B1030" s="2" t="str">
        <f>"00981874"</f>
        <v>00981874</v>
      </c>
      <c r="C1030" s="2" t="s">
        <v>10</v>
      </c>
    </row>
    <row r="1031" spans="1:3" x14ac:dyDescent="0.35">
      <c r="A1031" s="5">
        <v>1024</v>
      </c>
      <c r="B1031" s="2" t="str">
        <f>"00128272"</f>
        <v>00128272</v>
      </c>
      <c r="C1031" s="2" t="s">
        <v>4</v>
      </c>
    </row>
    <row r="1032" spans="1:3" x14ac:dyDescent="0.35">
      <c r="A1032" s="5">
        <v>1025</v>
      </c>
      <c r="B1032" s="2" t="str">
        <f>"201409001192"</f>
        <v>201409001192</v>
      </c>
      <c r="C1032" s="2" t="str">
        <f>"003"</f>
        <v>003</v>
      </c>
    </row>
    <row r="1033" spans="1:3" x14ac:dyDescent="0.35">
      <c r="A1033" s="5">
        <v>1026</v>
      </c>
      <c r="B1033" s="2" t="str">
        <f>"00986455"</f>
        <v>00986455</v>
      </c>
      <c r="C1033" s="2" t="s">
        <v>6</v>
      </c>
    </row>
    <row r="1034" spans="1:3" x14ac:dyDescent="0.35">
      <c r="A1034" s="5">
        <v>1027</v>
      </c>
      <c r="B1034" s="2" t="str">
        <f>"00986139"</f>
        <v>00986139</v>
      </c>
      <c r="C1034" s="2" t="str">
        <f>"003"</f>
        <v>003</v>
      </c>
    </row>
    <row r="1035" spans="1:3" x14ac:dyDescent="0.35">
      <c r="A1035" s="5">
        <v>1028</v>
      </c>
      <c r="B1035" s="2" t="str">
        <f>"00933896"</f>
        <v>00933896</v>
      </c>
      <c r="C1035" s="2" t="str">
        <f>"003"</f>
        <v>003</v>
      </c>
    </row>
    <row r="1036" spans="1:3" x14ac:dyDescent="0.35">
      <c r="A1036" s="5">
        <v>1029</v>
      </c>
      <c r="B1036" s="2" t="str">
        <f>"00987018"</f>
        <v>00987018</v>
      </c>
      <c r="C1036" s="2" t="s">
        <v>4</v>
      </c>
    </row>
    <row r="1037" spans="1:3" x14ac:dyDescent="0.35">
      <c r="A1037" s="5">
        <v>1030</v>
      </c>
      <c r="B1037" s="2" t="str">
        <f>"00980104"</f>
        <v>00980104</v>
      </c>
      <c r="C1037" s="2" t="str">
        <f>"003"</f>
        <v>003</v>
      </c>
    </row>
    <row r="1038" spans="1:3" x14ac:dyDescent="0.35">
      <c r="A1038" s="5">
        <v>1031</v>
      </c>
      <c r="B1038" s="2" t="str">
        <f>"00982143"</f>
        <v>00982143</v>
      </c>
      <c r="C1038" s="2" t="s">
        <v>6</v>
      </c>
    </row>
    <row r="1039" spans="1:3" x14ac:dyDescent="0.35">
      <c r="A1039" s="5">
        <v>1032</v>
      </c>
      <c r="B1039" s="2" t="str">
        <f>"00982877"</f>
        <v>00982877</v>
      </c>
      <c r="C1039" s="2" t="s">
        <v>4</v>
      </c>
    </row>
    <row r="1040" spans="1:3" ht="29" x14ac:dyDescent="0.35">
      <c r="A1040" s="5">
        <v>1033</v>
      </c>
      <c r="B1040" s="2" t="str">
        <f>"00986691"</f>
        <v>00986691</v>
      </c>
      <c r="C1040" s="2" t="s">
        <v>10</v>
      </c>
    </row>
    <row r="1041" spans="1:3" ht="29" x14ac:dyDescent="0.35">
      <c r="A1041" s="5">
        <v>1034</v>
      </c>
      <c r="B1041" s="2" t="str">
        <f>"00986352"</f>
        <v>00986352</v>
      </c>
      <c r="C1041" s="2" t="s">
        <v>11</v>
      </c>
    </row>
    <row r="1042" spans="1:3" x14ac:dyDescent="0.35">
      <c r="A1042" s="5">
        <v>1035</v>
      </c>
      <c r="B1042" s="2" t="str">
        <f>"00491530"</f>
        <v>00491530</v>
      </c>
      <c r="C1042" s="2" t="s">
        <v>4</v>
      </c>
    </row>
    <row r="1043" spans="1:3" x14ac:dyDescent="0.35">
      <c r="A1043" s="5">
        <v>1036</v>
      </c>
      <c r="B1043" s="2" t="str">
        <f>"00892512"</f>
        <v>00892512</v>
      </c>
      <c r="C1043" s="2" t="str">
        <f>"003"</f>
        <v>003</v>
      </c>
    </row>
    <row r="1044" spans="1:3" x14ac:dyDescent="0.35">
      <c r="A1044" s="5">
        <v>1037</v>
      </c>
      <c r="B1044" s="2" t="str">
        <f>"00845413"</f>
        <v>00845413</v>
      </c>
      <c r="C1044" s="2" t="s">
        <v>4</v>
      </c>
    </row>
    <row r="1045" spans="1:3" x14ac:dyDescent="0.35">
      <c r="A1045" s="5">
        <v>1038</v>
      </c>
      <c r="B1045" s="2" t="str">
        <f>"00875483"</f>
        <v>00875483</v>
      </c>
      <c r="C1045" s="2" t="s">
        <v>4</v>
      </c>
    </row>
    <row r="1046" spans="1:3" x14ac:dyDescent="0.35">
      <c r="A1046" s="5">
        <v>1039</v>
      </c>
      <c r="B1046" s="2" t="str">
        <f>"00818980"</f>
        <v>00818980</v>
      </c>
      <c r="C1046" s="2" t="s">
        <v>4</v>
      </c>
    </row>
    <row r="1047" spans="1:3" x14ac:dyDescent="0.35">
      <c r="A1047" s="5">
        <v>1040</v>
      </c>
      <c r="B1047" s="2" t="str">
        <f>"00778275"</f>
        <v>00778275</v>
      </c>
      <c r="C1047" s="2" t="s">
        <v>4</v>
      </c>
    </row>
    <row r="1048" spans="1:3" x14ac:dyDescent="0.35">
      <c r="A1048" s="5">
        <v>1041</v>
      </c>
      <c r="B1048" s="2" t="str">
        <f>"00984135"</f>
        <v>00984135</v>
      </c>
      <c r="C1048" s="2" t="s">
        <v>4</v>
      </c>
    </row>
    <row r="1049" spans="1:3" x14ac:dyDescent="0.35">
      <c r="A1049" s="5">
        <v>1042</v>
      </c>
      <c r="B1049" s="2" t="str">
        <f>"00982168"</f>
        <v>00982168</v>
      </c>
      <c r="C1049" s="2" t="str">
        <f>"003"</f>
        <v>003</v>
      </c>
    </row>
    <row r="1050" spans="1:3" x14ac:dyDescent="0.35">
      <c r="A1050" s="5">
        <v>1043</v>
      </c>
      <c r="B1050" s="2" t="str">
        <f>"00985057"</f>
        <v>00985057</v>
      </c>
      <c r="C1050" s="2" t="s">
        <v>4</v>
      </c>
    </row>
    <row r="1051" spans="1:3" x14ac:dyDescent="0.35">
      <c r="A1051" s="5">
        <v>1044</v>
      </c>
      <c r="B1051" s="2" t="str">
        <f>"00978978"</f>
        <v>00978978</v>
      </c>
      <c r="C1051" s="2" t="str">
        <f>"004"</f>
        <v>004</v>
      </c>
    </row>
    <row r="1052" spans="1:3" x14ac:dyDescent="0.35">
      <c r="A1052" s="5">
        <v>1045</v>
      </c>
      <c r="B1052" s="2" t="str">
        <f>"00986253"</f>
        <v>00986253</v>
      </c>
      <c r="C1052" s="2" t="str">
        <f>"001"</f>
        <v>001</v>
      </c>
    </row>
    <row r="1053" spans="1:3" x14ac:dyDescent="0.35">
      <c r="A1053" s="5">
        <v>1046</v>
      </c>
      <c r="B1053" s="2" t="str">
        <f>"00986812"</f>
        <v>00986812</v>
      </c>
      <c r="C1053" s="2" t="str">
        <f>"003"</f>
        <v>003</v>
      </c>
    </row>
    <row r="1054" spans="1:3" x14ac:dyDescent="0.35">
      <c r="A1054" s="5">
        <v>1047</v>
      </c>
      <c r="B1054" s="2" t="str">
        <f>"00987009"</f>
        <v>00987009</v>
      </c>
      <c r="C1054" s="2" t="s">
        <v>4</v>
      </c>
    </row>
    <row r="1055" spans="1:3" x14ac:dyDescent="0.35">
      <c r="A1055" s="5">
        <v>1048</v>
      </c>
      <c r="B1055" s="2" t="str">
        <f>"00590781"</f>
        <v>00590781</v>
      </c>
      <c r="C1055" s="2" t="s">
        <v>4</v>
      </c>
    </row>
    <row r="1056" spans="1:3" x14ac:dyDescent="0.35">
      <c r="A1056" s="5">
        <v>1049</v>
      </c>
      <c r="B1056" s="2" t="str">
        <f>"00981202"</f>
        <v>00981202</v>
      </c>
      <c r="C1056" s="2" t="str">
        <f>"003"</f>
        <v>003</v>
      </c>
    </row>
    <row r="1057" spans="1:3" x14ac:dyDescent="0.35">
      <c r="A1057" s="5">
        <v>1050</v>
      </c>
      <c r="B1057" s="2" t="str">
        <f>"00984891"</f>
        <v>00984891</v>
      </c>
      <c r="C1057" s="2" t="s">
        <v>4</v>
      </c>
    </row>
    <row r="1058" spans="1:3" x14ac:dyDescent="0.35">
      <c r="A1058" s="5">
        <v>1051</v>
      </c>
      <c r="B1058" s="2" t="str">
        <f>"00471878"</f>
        <v>00471878</v>
      </c>
      <c r="C1058" s="2" t="str">
        <f>"003"</f>
        <v>003</v>
      </c>
    </row>
    <row r="1059" spans="1:3" x14ac:dyDescent="0.35">
      <c r="A1059" s="5">
        <v>1052</v>
      </c>
      <c r="B1059" s="2" t="str">
        <f>"00983169"</f>
        <v>00983169</v>
      </c>
      <c r="C1059" s="2" t="str">
        <f>"003"</f>
        <v>003</v>
      </c>
    </row>
    <row r="1060" spans="1:3" x14ac:dyDescent="0.35">
      <c r="A1060" s="5">
        <v>1053</v>
      </c>
      <c r="B1060" s="2" t="str">
        <f>"00727008"</f>
        <v>00727008</v>
      </c>
      <c r="C1060" s="2" t="s">
        <v>4</v>
      </c>
    </row>
    <row r="1061" spans="1:3" ht="29" x14ac:dyDescent="0.35">
      <c r="A1061" s="5">
        <v>1054</v>
      </c>
      <c r="B1061" s="2" t="str">
        <f>"00819308"</f>
        <v>00819308</v>
      </c>
      <c r="C1061" s="2" t="s">
        <v>5</v>
      </c>
    </row>
    <row r="1062" spans="1:3" x14ac:dyDescent="0.35">
      <c r="A1062" s="5">
        <v>1055</v>
      </c>
      <c r="B1062" s="2" t="str">
        <f>"00214255"</f>
        <v>00214255</v>
      </c>
      <c r="C1062" s="2" t="s">
        <v>12</v>
      </c>
    </row>
    <row r="1063" spans="1:3" x14ac:dyDescent="0.35">
      <c r="A1063" s="5">
        <v>1056</v>
      </c>
      <c r="B1063" s="2" t="str">
        <f>"00704933"</f>
        <v>00704933</v>
      </c>
      <c r="C1063" s="2" t="str">
        <f>"003"</f>
        <v>003</v>
      </c>
    </row>
    <row r="1064" spans="1:3" x14ac:dyDescent="0.35">
      <c r="A1064" s="5">
        <v>1057</v>
      </c>
      <c r="B1064" s="2" t="str">
        <f>"00978927"</f>
        <v>00978927</v>
      </c>
      <c r="C1064" s="2" t="s">
        <v>4</v>
      </c>
    </row>
    <row r="1065" spans="1:3" x14ac:dyDescent="0.35">
      <c r="A1065" s="5">
        <v>1058</v>
      </c>
      <c r="B1065" s="2" t="str">
        <f>"00841252"</f>
        <v>00841252</v>
      </c>
      <c r="C1065" s="2" t="str">
        <f>"003"</f>
        <v>003</v>
      </c>
    </row>
    <row r="1066" spans="1:3" x14ac:dyDescent="0.35">
      <c r="A1066" s="5">
        <v>1059</v>
      </c>
      <c r="B1066" s="2" t="str">
        <f>"00692066"</f>
        <v>00692066</v>
      </c>
      <c r="C1066" s="2" t="s">
        <v>4</v>
      </c>
    </row>
    <row r="1067" spans="1:3" x14ac:dyDescent="0.35">
      <c r="A1067" s="5">
        <v>1060</v>
      </c>
      <c r="B1067" s="2" t="str">
        <f>"00984921"</f>
        <v>00984921</v>
      </c>
      <c r="C1067" s="2" t="s">
        <v>4</v>
      </c>
    </row>
    <row r="1068" spans="1:3" x14ac:dyDescent="0.35">
      <c r="A1068" s="5">
        <v>1061</v>
      </c>
      <c r="B1068" s="2" t="str">
        <f>"00192234"</f>
        <v>00192234</v>
      </c>
      <c r="C1068" s="2" t="str">
        <f>"003"</f>
        <v>003</v>
      </c>
    </row>
    <row r="1069" spans="1:3" x14ac:dyDescent="0.35">
      <c r="A1069" s="5">
        <v>1062</v>
      </c>
      <c r="B1069" s="2" t="str">
        <f>"00446493"</f>
        <v>00446493</v>
      </c>
      <c r="C1069" s="2" t="str">
        <f>"003"</f>
        <v>003</v>
      </c>
    </row>
    <row r="1070" spans="1:3" x14ac:dyDescent="0.35">
      <c r="A1070" s="5">
        <v>1063</v>
      </c>
      <c r="B1070" s="2" t="str">
        <f>"00492346"</f>
        <v>00492346</v>
      </c>
      <c r="C1070" s="2" t="str">
        <f>"003"</f>
        <v>003</v>
      </c>
    </row>
    <row r="1071" spans="1:3" x14ac:dyDescent="0.35">
      <c r="A1071" s="5">
        <v>1064</v>
      </c>
      <c r="B1071" s="2" t="str">
        <f>"00450522"</f>
        <v>00450522</v>
      </c>
      <c r="C1071" s="2" t="s">
        <v>4</v>
      </c>
    </row>
    <row r="1072" spans="1:3" x14ac:dyDescent="0.35">
      <c r="A1072" s="5">
        <v>1065</v>
      </c>
      <c r="B1072" s="2" t="str">
        <f>"00981812"</f>
        <v>00981812</v>
      </c>
      <c r="C1072" s="2" t="str">
        <f>"003"</f>
        <v>003</v>
      </c>
    </row>
    <row r="1073" spans="1:3" x14ac:dyDescent="0.35">
      <c r="A1073" s="5">
        <v>1066</v>
      </c>
      <c r="B1073" s="2" t="str">
        <f>"00924110"</f>
        <v>00924110</v>
      </c>
      <c r="C1073" s="2" t="str">
        <f>"003"</f>
        <v>003</v>
      </c>
    </row>
    <row r="1074" spans="1:3" x14ac:dyDescent="0.35">
      <c r="A1074" s="5">
        <v>1067</v>
      </c>
      <c r="B1074" s="2" t="str">
        <f>"00454029"</f>
        <v>00454029</v>
      </c>
      <c r="C1074" s="2" t="str">
        <f>"003"</f>
        <v>003</v>
      </c>
    </row>
    <row r="1075" spans="1:3" x14ac:dyDescent="0.35">
      <c r="A1075" s="5">
        <v>1068</v>
      </c>
      <c r="B1075" s="2" t="str">
        <f>"00983124"</f>
        <v>00983124</v>
      </c>
      <c r="C1075" s="2" t="str">
        <f>"003"</f>
        <v>003</v>
      </c>
    </row>
    <row r="1076" spans="1:3" x14ac:dyDescent="0.35">
      <c r="A1076" s="5">
        <v>1069</v>
      </c>
      <c r="B1076" s="2" t="str">
        <f>"00288172"</f>
        <v>00288172</v>
      </c>
      <c r="C1076" s="2" t="s">
        <v>4</v>
      </c>
    </row>
    <row r="1077" spans="1:3" x14ac:dyDescent="0.35">
      <c r="A1077" s="5">
        <v>1070</v>
      </c>
      <c r="B1077" s="2" t="str">
        <f>"00979629"</f>
        <v>00979629</v>
      </c>
      <c r="C1077" s="2" t="s">
        <v>4</v>
      </c>
    </row>
    <row r="1078" spans="1:3" x14ac:dyDescent="0.35">
      <c r="A1078" s="5">
        <v>1071</v>
      </c>
      <c r="B1078" s="2" t="str">
        <f>"00842169"</f>
        <v>00842169</v>
      </c>
      <c r="C1078" s="2" t="str">
        <f>"003"</f>
        <v>003</v>
      </c>
    </row>
    <row r="1079" spans="1:3" x14ac:dyDescent="0.35">
      <c r="A1079" s="5">
        <v>1072</v>
      </c>
      <c r="B1079" s="2" t="str">
        <f>"00588954"</f>
        <v>00588954</v>
      </c>
      <c r="C1079" s="2" t="s">
        <v>4</v>
      </c>
    </row>
    <row r="1080" spans="1:3" x14ac:dyDescent="0.35">
      <c r="A1080" s="5">
        <v>1073</v>
      </c>
      <c r="B1080" s="2" t="str">
        <f>"00215743"</f>
        <v>00215743</v>
      </c>
      <c r="C1080" s="2" t="s">
        <v>6</v>
      </c>
    </row>
    <row r="1081" spans="1:3" x14ac:dyDescent="0.35">
      <c r="A1081" s="5">
        <v>1074</v>
      </c>
      <c r="B1081" s="2" t="str">
        <f>"00981110"</f>
        <v>00981110</v>
      </c>
      <c r="C1081" s="2" t="str">
        <f>"003"</f>
        <v>003</v>
      </c>
    </row>
    <row r="1082" spans="1:3" x14ac:dyDescent="0.35">
      <c r="A1082" s="5">
        <v>1075</v>
      </c>
      <c r="B1082" s="2" t="str">
        <f>"00985797"</f>
        <v>00985797</v>
      </c>
      <c r="C1082" s="2" t="s">
        <v>4</v>
      </c>
    </row>
    <row r="1083" spans="1:3" x14ac:dyDescent="0.35">
      <c r="A1083" s="5">
        <v>1076</v>
      </c>
      <c r="B1083" s="2" t="str">
        <f>"00539454"</f>
        <v>00539454</v>
      </c>
      <c r="C1083" s="2" t="s">
        <v>18</v>
      </c>
    </row>
    <row r="1084" spans="1:3" x14ac:dyDescent="0.35">
      <c r="A1084" s="5">
        <v>1077</v>
      </c>
      <c r="B1084" s="2" t="str">
        <f>"201511036939"</f>
        <v>201511036939</v>
      </c>
      <c r="C1084" s="2" t="s">
        <v>15</v>
      </c>
    </row>
    <row r="1085" spans="1:3" x14ac:dyDescent="0.35">
      <c r="A1085" s="5">
        <v>1078</v>
      </c>
      <c r="B1085" s="2" t="str">
        <f>"00984970"</f>
        <v>00984970</v>
      </c>
      <c r="C1085" s="2" t="str">
        <f>"003"</f>
        <v>003</v>
      </c>
    </row>
    <row r="1086" spans="1:3" x14ac:dyDescent="0.35">
      <c r="A1086" s="5">
        <v>1079</v>
      </c>
      <c r="B1086" s="2" t="str">
        <f>"201511021688"</f>
        <v>201511021688</v>
      </c>
      <c r="C1086" s="2" t="s">
        <v>4</v>
      </c>
    </row>
    <row r="1087" spans="1:3" x14ac:dyDescent="0.35">
      <c r="A1087" s="5">
        <v>1080</v>
      </c>
      <c r="B1087" s="2" t="str">
        <f>"00726295"</f>
        <v>00726295</v>
      </c>
      <c r="C1087" s="2" t="str">
        <f>"003"</f>
        <v>003</v>
      </c>
    </row>
    <row r="1088" spans="1:3" x14ac:dyDescent="0.35">
      <c r="A1088" s="5">
        <v>1081</v>
      </c>
      <c r="B1088" s="2" t="str">
        <f>"00441801"</f>
        <v>00441801</v>
      </c>
      <c r="C1088" s="2" t="str">
        <f>"003"</f>
        <v>003</v>
      </c>
    </row>
    <row r="1089" spans="1:3" x14ac:dyDescent="0.35">
      <c r="A1089" s="5">
        <v>1082</v>
      </c>
      <c r="B1089" s="2" t="str">
        <f>"00933274"</f>
        <v>00933274</v>
      </c>
      <c r="C1089" s="2" t="str">
        <f>"003"</f>
        <v>003</v>
      </c>
    </row>
    <row r="1090" spans="1:3" x14ac:dyDescent="0.35">
      <c r="A1090" s="5">
        <v>1083</v>
      </c>
      <c r="B1090" s="2" t="str">
        <f>"00450632"</f>
        <v>00450632</v>
      </c>
      <c r="C1090" s="2" t="str">
        <f>"003"</f>
        <v>003</v>
      </c>
    </row>
    <row r="1091" spans="1:3" x14ac:dyDescent="0.35">
      <c r="A1091" s="5">
        <v>1084</v>
      </c>
      <c r="B1091" s="2" t="str">
        <f>"00770842"</f>
        <v>00770842</v>
      </c>
      <c r="C1091" s="2" t="s">
        <v>22</v>
      </c>
    </row>
    <row r="1092" spans="1:3" x14ac:dyDescent="0.35">
      <c r="A1092" s="5">
        <v>1085</v>
      </c>
      <c r="B1092" s="2" t="str">
        <f>"00754265"</f>
        <v>00754265</v>
      </c>
      <c r="C1092" s="2" t="s">
        <v>4</v>
      </c>
    </row>
    <row r="1093" spans="1:3" x14ac:dyDescent="0.35">
      <c r="A1093" s="5">
        <v>1086</v>
      </c>
      <c r="B1093" s="2" t="str">
        <f>"00985118"</f>
        <v>00985118</v>
      </c>
      <c r="C1093" s="2" t="str">
        <f>"003"</f>
        <v>003</v>
      </c>
    </row>
    <row r="1094" spans="1:3" ht="29" x14ac:dyDescent="0.35">
      <c r="A1094" s="5">
        <v>1087</v>
      </c>
      <c r="B1094" s="2" t="str">
        <f>"00979463"</f>
        <v>00979463</v>
      </c>
      <c r="C1094" s="2" t="s">
        <v>11</v>
      </c>
    </row>
    <row r="1095" spans="1:3" x14ac:dyDescent="0.35">
      <c r="A1095" s="5">
        <v>1088</v>
      </c>
      <c r="B1095" s="2" t="str">
        <f>"00983023"</f>
        <v>00983023</v>
      </c>
      <c r="C1095" s="2" t="str">
        <f>"003"</f>
        <v>003</v>
      </c>
    </row>
    <row r="1096" spans="1:3" x14ac:dyDescent="0.35">
      <c r="A1096" s="5">
        <v>1089</v>
      </c>
      <c r="B1096" s="2" t="str">
        <f>"00985852"</f>
        <v>00985852</v>
      </c>
      <c r="C1096" s="2" t="str">
        <f>"001"</f>
        <v>001</v>
      </c>
    </row>
    <row r="1097" spans="1:3" x14ac:dyDescent="0.35">
      <c r="A1097" s="5">
        <v>1090</v>
      </c>
      <c r="B1097" s="2" t="str">
        <f>"00986188"</f>
        <v>00986188</v>
      </c>
      <c r="C1097" s="2" t="s">
        <v>14</v>
      </c>
    </row>
    <row r="1098" spans="1:3" x14ac:dyDescent="0.35">
      <c r="A1098" s="5">
        <v>1091</v>
      </c>
      <c r="B1098" s="2" t="str">
        <f>"00983112"</f>
        <v>00983112</v>
      </c>
      <c r="C1098" s="2" t="str">
        <f>"003"</f>
        <v>003</v>
      </c>
    </row>
    <row r="1099" spans="1:3" x14ac:dyDescent="0.35">
      <c r="A1099" s="5">
        <v>1092</v>
      </c>
      <c r="B1099" s="2" t="str">
        <f>"201402004192"</f>
        <v>201402004192</v>
      </c>
      <c r="C1099" s="2" t="s">
        <v>14</v>
      </c>
    </row>
    <row r="1100" spans="1:3" x14ac:dyDescent="0.35">
      <c r="A1100" s="5">
        <v>1093</v>
      </c>
      <c r="B1100" s="2" t="str">
        <f>"00144718"</f>
        <v>00144718</v>
      </c>
      <c r="C1100" s="2" t="str">
        <f>"003"</f>
        <v>003</v>
      </c>
    </row>
    <row r="1101" spans="1:3" x14ac:dyDescent="0.35">
      <c r="A1101" s="5">
        <v>1094</v>
      </c>
      <c r="B1101" s="2" t="str">
        <f>"00985970"</f>
        <v>00985970</v>
      </c>
      <c r="C1101" s="2" t="s">
        <v>4</v>
      </c>
    </row>
    <row r="1102" spans="1:3" x14ac:dyDescent="0.35">
      <c r="A1102" s="5">
        <v>1095</v>
      </c>
      <c r="B1102" s="2" t="str">
        <f>"201511028592"</f>
        <v>201511028592</v>
      </c>
      <c r="C1102" s="2" t="str">
        <f>"003"</f>
        <v>003</v>
      </c>
    </row>
    <row r="1103" spans="1:3" x14ac:dyDescent="0.35">
      <c r="A1103" s="5">
        <v>1096</v>
      </c>
      <c r="B1103" s="2" t="str">
        <f>"00946817"</f>
        <v>00946817</v>
      </c>
      <c r="C1103" s="2" t="s">
        <v>4</v>
      </c>
    </row>
    <row r="1104" spans="1:3" x14ac:dyDescent="0.35">
      <c r="A1104" s="5">
        <v>1097</v>
      </c>
      <c r="B1104" s="2" t="str">
        <f>"00139343"</f>
        <v>00139343</v>
      </c>
      <c r="C1104" s="2" t="str">
        <f>"003"</f>
        <v>003</v>
      </c>
    </row>
    <row r="1105" spans="1:3" x14ac:dyDescent="0.35">
      <c r="A1105" s="5">
        <v>1098</v>
      </c>
      <c r="B1105" s="2" t="str">
        <f>"00209890"</f>
        <v>00209890</v>
      </c>
      <c r="C1105" s="2" t="s">
        <v>4</v>
      </c>
    </row>
    <row r="1106" spans="1:3" x14ac:dyDescent="0.35">
      <c r="A1106" s="5">
        <v>1099</v>
      </c>
      <c r="B1106" s="2" t="str">
        <f>"00313032"</f>
        <v>00313032</v>
      </c>
      <c r="C1106" s="2" t="s">
        <v>6</v>
      </c>
    </row>
    <row r="1107" spans="1:3" x14ac:dyDescent="0.35">
      <c r="A1107" s="5">
        <v>1100</v>
      </c>
      <c r="B1107" s="2" t="str">
        <f>"00925920"</f>
        <v>00925920</v>
      </c>
      <c r="C1107" s="2" t="str">
        <f>"003"</f>
        <v>003</v>
      </c>
    </row>
    <row r="1108" spans="1:3" ht="29" x14ac:dyDescent="0.35">
      <c r="A1108" s="5">
        <v>1101</v>
      </c>
      <c r="B1108" s="2" t="str">
        <f>"00730436"</f>
        <v>00730436</v>
      </c>
      <c r="C1108" s="2" t="s">
        <v>5</v>
      </c>
    </row>
    <row r="1109" spans="1:3" x14ac:dyDescent="0.35">
      <c r="A1109" s="5">
        <v>1102</v>
      </c>
      <c r="B1109" s="2" t="str">
        <f>"00822708"</f>
        <v>00822708</v>
      </c>
      <c r="C1109" s="2" t="s">
        <v>4</v>
      </c>
    </row>
    <row r="1110" spans="1:3" x14ac:dyDescent="0.35">
      <c r="A1110" s="5">
        <v>1103</v>
      </c>
      <c r="B1110" s="2" t="str">
        <f>"00474887"</f>
        <v>00474887</v>
      </c>
      <c r="C1110" s="2" t="str">
        <f>"004"</f>
        <v>004</v>
      </c>
    </row>
    <row r="1111" spans="1:3" x14ac:dyDescent="0.35">
      <c r="A1111" s="5">
        <v>1104</v>
      </c>
      <c r="B1111" s="2" t="str">
        <f>"00985023"</f>
        <v>00985023</v>
      </c>
      <c r="C1111" s="2" t="str">
        <f>"003"</f>
        <v>003</v>
      </c>
    </row>
    <row r="1112" spans="1:3" x14ac:dyDescent="0.35">
      <c r="A1112" s="5">
        <v>1105</v>
      </c>
      <c r="B1112" s="2" t="str">
        <f>"00854173"</f>
        <v>00854173</v>
      </c>
      <c r="C1112" s="2" t="str">
        <f>"003"</f>
        <v>003</v>
      </c>
    </row>
    <row r="1113" spans="1:3" x14ac:dyDescent="0.35">
      <c r="A1113" s="5">
        <v>1106</v>
      </c>
      <c r="B1113" s="2" t="str">
        <f>"00199795"</f>
        <v>00199795</v>
      </c>
      <c r="C1113" s="2" t="str">
        <f>"003"</f>
        <v>003</v>
      </c>
    </row>
    <row r="1114" spans="1:3" x14ac:dyDescent="0.35">
      <c r="A1114" s="5">
        <v>1107</v>
      </c>
      <c r="B1114" s="2" t="str">
        <f>"00986451"</f>
        <v>00986451</v>
      </c>
      <c r="C1114" s="2" t="s">
        <v>4</v>
      </c>
    </row>
    <row r="1115" spans="1:3" x14ac:dyDescent="0.35">
      <c r="A1115" s="5">
        <v>1108</v>
      </c>
      <c r="B1115" s="2" t="str">
        <f>"00184070"</f>
        <v>00184070</v>
      </c>
      <c r="C1115" s="2" t="str">
        <f>"001"</f>
        <v>001</v>
      </c>
    </row>
    <row r="1116" spans="1:3" x14ac:dyDescent="0.35">
      <c r="A1116" s="5">
        <v>1109</v>
      </c>
      <c r="B1116" s="2" t="str">
        <f>"00979274"</f>
        <v>00979274</v>
      </c>
      <c r="C1116" s="2" t="s">
        <v>12</v>
      </c>
    </row>
    <row r="1117" spans="1:3" x14ac:dyDescent="0.35">
      <c r="A1117" s="5">
        <v>1110</v>
      </c>
      <c r="B1117" s="2" t="str">
        <f>"00980162"</f>
        <v>00980162</v>
      </c>
      <c r="C1117" s="2" t="str">
        <f>"003"</f>
        <v>003</v>
      </c>
    </row>
    <row r="1118" spans="1:3" x14ac:dyDescent="0.35">
      <c r="A1118" s="5">
        <v>1111</v>
      </c>
      <c r="B1118" s="2" t="str">
        <f>"00192056"</f>
        <v>00192056</v>
      </c>
      <c r="C1118" s="2" t="s">
        <v>4</v>
      </c>
    </row>
    <row r="1119" spans="1:3" ht="29" x14ac:dyDescent="0.35">
      <c r="A1119" s="5">
        <v>1112</v>
      </c>
      <c r="B1119" s="2" t="str">
        <f>"00986113"</f>
        <v>00986113</v>
      </c>
      <c r="C1119" s="2" t="s">
        <v>5</v>
      </c>
    </row>
    <row r="1120" spans="1:3" ht="29" x14ac:dyDescent="0.35">
      <c r="A1120" s="5">
        <v>1113</v>
      </c>
      <c r="B1120" s="2" t="str">
        <f>"201412005477"</f>
        <v>201412005477</v>
      </c>
      <c r="C1120" s="2" t="s">
        <v>5</v>
      </c>
    </row>
    <row r="1121" spans="1:3" x14ac:dyDescent="0.35">
      <c r="A1121" s="5">
        <v>1114</v>
      </c>
      <c r="B1121" s="2" t="str">
        <f>"00854657"</f>
        <v>00854657</v>
      </c>
      <c r="C1121" s="2" t="s">
        <v>6</v>
      </c>
    </row>
    <row r="1122" spans="1:3" x14ac:dyDescent="0.35">
      <c r="A1122" s="5">
        <v>1115</v>
      </c>
      <c r="B1122" s="2" t="str">
        <f>"00817711"</f>
        <v>00817711</v>
      </c>
      <c r="C1122" s="2" t="str">
        <f>"003"</f>
        <v>003</v>
      </c>
    </row>
    <row r="1123" spans="1:3" x14ac:dyDescent="0.35">
      <c r="A1123" s="5">
        <v>1116</v>
      </c>
      <c r="B1123" s="2" t="str">
        <f>"00986868"</f>
        <v>00986868</v>
      </c>
      <c r="C1123" s="2" t="str">
        <f>"003"</f>
        <v>003</v>
      </c>
    </row>
    <row r="1124" spans="1:3" x14ac:dyDescent="0.35">
      <c r="A1124" s="5">
        <v>1117</v>
      </c>
      <c r="B1124" s="2" t="str">
        <f>"00974902"</f>
        <v>00974902</v>
      </c>
      <c r="C1124" s="2" t="s">
        <v>4</v>
      </c>
    </row>
    <row r="1125" spans="1:3" x14ac:dyDescent="0.35">
      <c r="A1125" s="5">
        <v>1118</v>
      </c>
      <c r="B1125" s="2" t="str">
        <f>"00982242"</f>
        <v>00982242</v>
      </c>
      <c r="C1125" s="2" t="str">
        <f>"003"</f>
        <v>003</v>
      </c>
    </row>
    <row r="1126" spans="1:3" x14ac:dyDescent="0.35">
      <c r="A1126" s="5">
        <v>1119</v>
      </c>
      <c r="B1126" s="2" t="str">
        <f>"00760939"</f>
        <v>00760939</v>
      </c>
      <c r="C1126" s="2" t="str">
        <f>"004"</f>
        <v>004</v>
      </c>
    </row>
    <row r="1127" spans="1:3" x14ac:dyDescent="0.35">
      <c r="A1127" s="5">
        <v>1120</v>
      </c>
      <c r="B1127" s="2" t="str">
        <f>"00983390"</f>
        <v>00983390</v>
      </c>
      <c r="C1127" s="2" t="s">
        <v>4</v>
      </c>
    </row>
    <row r="1128" spans="1:3" x14ac:dyDescent="0.35">
      <c r="A1128" s="5">
        <v>1121</v>
      </c>
      <c r="B1128" s="2" t="str">
        <f>"00979339"</f>
        <v>00979339</v>
      </c>
      <c r="C1128" s="2" t="str">
        <f>"003"</f>
        <v>003</v>
      </c>
    </row>
    <row r="1129" spans="1:3" x14ac:dyDescent="0.35">
      <c r="A1129" s="5">
        <v>1122</v>
      </c>
      <c r="B1129" s="2" t="str">
        <f>"00325479"</f>
        <v>00325479</v>
      </c>
      <c r="C1129" s="2" t="s">
        <v>6</v>
      </c>
    </row>
    <row r="1130" spans="1:3" x14ac:dyDescent="0.35">
      <c r="A1130" s="5">
        <v>1123</v>
      </c>
      <c r="B1130" s="2" t="str">
        <f>"00661552"</f>
        <v>00661552</v>
      </c>
      <c r="C1130" s="2" t="s">
        <v>4</v>
      </c>
    </row>
    <row r="1131" spans="1:3" x14ac:dyDescent="0.35">
      <c r="A1131" s="5">
        <v>1124</v>
      </c>
      <c r="B1131" s="2" t="str">
        <f>"00979351"</f>
        <v>00979351</v>
      </c>
      <c r="C1131" s="2" t="s">
        <v>4</v>
      </c>
    </row>
    <row r="1132" spans="1:3" x14ac:dyDescent="0.35">
      <c r="A1132" s="5">
        <v>1125</v>
      </c>
      <c r="B1132" s="2" t="str">
        <f>"00162491"</f>
        <v>00162491</v>
      </c>
      <c r="C1132" s="2" t="str">
        <f>"003"</f>
        <v>003</v>
      </c>
    </row>
    <row r="1133" spans="1:3" x14ac:dyDescent="0.35">
      <c r="A1133" s="5">
        <v>1126</v>
      </c>
      <c r="B1133" s="2" t="str">
        <f>"00985823"</f>
        <v>00985823</v>
      </c>
      <c r="C1133" s="2" t="s">
        <v>4</v>
      </c>
    </row>
    <row r="1134" spans="1:3" ht="29" x14ac:dyDescent="0.35">
      <c r="A1134" s="5">
        <v>1127</v>
      </c>
      <c r="B1134" s="2" t="str">
        <f>"00982590"</f>
        <v>00982590</v>
      </c>
      <c r="C1134" s="2" t="s">
        <v>11</v>
      </c>
    </row>
    <row r="1135" spans="1:3" x14ac:dyDescent="0.35">
      <c r="A1135" s="5">
        <v>1128</v>
      </c>
      <c r="B1135" s="2" t="str">
        <f>"00028981"</f>
        <v>00028981</v>
      </c>
      <c r="C1135" s="2" t="str">
        <f>"003"</f>
        <v>003</v>
      </c>
    </row>
    <row r="1136" spans="1:3" x14ac:dyDescent="0.35">
      <c r="A1136" s="5">
        <v>1129</v>
      </c>
      <c r="B1136" s="2" t="str">
        <f>"00809350"</f>
        <v>00809350</v>
      </c>
      <c r="C1136" s="2" t="str">
        <f>"003"</f>
        <v>003</v>
      </c>
    </row>
    <row r="1137" spans="1:3" x14ac:dyDescent="0.35">
      <c r="A1137" s="5">
        <v>1130</v>
      </c>
      <c r="B1137" s="2" t="str">
        <f>"00838071"</f>
        <v>00838071</v>
      </c>
      <c r="C1137" s="2" t="str">
        <f>"003"</f>
        <v>003</v>
      </c>
    </row>
    <row r="1138" spans="1:3" x14ac:dyDescent="0.35">
      <c r="A1138" s="5">
        <v>1131</v>
      </c>
      <c r="B1138" s="2" t="str">
        <f>"00983197"</f>
        <v>00983197</v>
      </c>
      <c r="C1138" s="2" t="str">
        <f>"003"</f>
        <v>003</v>
      </c>
    </row>
    <row r="1139" spans="1:3" x14ac:dyDescent="0.35">
      <c r="A1139" s="5">
        <v>1132</v>
      </c>
      <c r="B1139" s="2" t="str">
        <f>"00983291"</f>
        <v>00983291</v>
      </c>
      <c r="C1139" s="2" t="s">
        <v>4</v>
      </c>
    </row>
    <row r="1140" spans="1:3" x14ac:dyDescent="0.35">
      <c r="A1140" s="5">
        <v>1133</v>
      </c>
      <c r="B1140" s="2" t="str">
        <f>"00004139"</f>
        <v>00004139</v>
      </c>
      <c r="C1140" s="2" t="s">
        <v>4</v>
      </c>
    </row>
    <row r="1141" spans="1:3" x14ac:dyDescent="0.35">
      <c r="A1141" s="5">
        <v>1134</v>
      </c>
      <c r="B1141" s="2" t="str">
        <f>"00984890"</f>
        <v>00984890</v>
      </c>
      <c r="C1141" s="2" t="str">
        <f>"003"</f>
        <v>003</v>
      </c>
    </row>
    <row r="1142" spans="1:3" x14ac:dyDescent="0.35">
      <c r="A1142" s="5">
        <v>1135</v>
      </c>
      <c r="B1142" s="2" t="str">
        <f>"00978567"</f>
        <v>00978567</v>
      </c>
      <c r="C1142" s="2" t="str">
        <f>"003"</f>
        <v>003</v>
      </c>
    </row>
    <row r="1143" spans="1:3" x14ac:dyDescent="0.35">
      <c r="A1143" s="5">
        <v>1136</v>
      </c>
      <c r="B1143" s="2" t="str">
        <f>"00982637"</f>
        <v>00982637</v>
      </c>
      <c r="C1143" s="2" t="str">
        <f>"003"</f>
        <v>003</v>
      </c>
    </row>
    <row r="1144" spans="1:3" x14ac:dyDescent="0.35">
      <c r="A1144" s="5">
        <v>1137</v>
      </c>
      <c r="B1144" s="2" t="str">
        <f>"00926229"</f>
        <v>00926229</v>
      </c>
      <c r="C1144" s="2" t="s">
        <v>4</v>
      </c>
    </row>
    <row r="1145" spans="1:3" x14ac:dyDescent="0.35">
      <c r="A1145" s="5">
        <v>1138</v>
      </c>
      <c r="B1145" s="2" t="str">
        <f>"00304701"</f>
        <v>00304701</v>
      </c>
      <c r="C1145" s="2" t="s">
        <v>12</v>
      </c>
    </row>
    <row r="1146" spans="1:3" x14ac:dyDescent="0.35">
      <c r="A1146" s="5">
        <v>1139</v>
      </c>
      <c r="B1146" s="2" t="str">
        <f>"00256570"</f>
        <v>00256570</v>
      </c>
      <c r="C1146" s="2" t="str">
        <f>"003"</f>
        <v>003</v>
      </c>
    </row>
    <row r="1147" spans="1:3" x14ac:dyDescent="0.35">
      <c r="A1147" s="5">
        <v>1140</v>
      </c>
      <c r="B1147" s="2" t="str">
        <f>"00981755"</f>
        <v>00981755</v>
      </c>
      <c r="C1147" s="2" t="s">
        <v>4</v>
      </c>
    </row>
    <row r="1148" spans="1:3" x14ac:dyDescent="0.35">
      <c r="A1148" s="5">
        <v>1141</v>
      </c>
      <c r="B1148" s="2" t="str">
        <f>"00984997"</f>
        <v>00984997</v>
      </c>
      <c r="C1148" s="2" t="str">
        <f>"003"</f>
        <v>003</v>
      </c>
    </row>
    <row r="1149" spans="1:3" x14ac:dyDescent="0.35">
      <c r="A1149" s="5">
        <v>1142</v>
      </c>
      <c r="B1149" s="2" t="str">
        <f>"00247125"</f>
        <v>00247125</v>
      </c>
      <c r="C1149" s="2" t="str">
        <f>"001"</f>
        <v>001</v>
      </c>
    </row>
    <row r="1150" spans="1:3" ht="29" x14ac:dyDescent="0.35">
      <c r="A1150" s="5">
        <v>1143</v>
      </c>
      <c r="B1150" s="2" t="str">
        <f>"00981947"</f>
        <v>00981947</v>
      </c>
      <c r="C1150" s="2" t="s">
        <v>5</v>
      </c>
    </row>
    <row r="1151" spans="1:3" x14ac:dyDescent="0.35">
      <c r="A1151" s="5">
        <v>1144</v>
      </c>
      <c r="B1151" s="2" t="str">
        <f>"00140930"</f>
        <v>00140930</v>
      </c>
      <c r="C1151" s="2" t="s">
        <v>19</v>
      </c>
    </row>
    <row r="1152" spans="1:3" ht="29" x14ac:dyDescent="0.35">
      <c r="A1152" s="5">
        <v>1145</v>
      </c>
      <c r="B1152" s="2" t="str">
        <f>"00216380"</f>
        <v>00216380</v>
      </c>
      <c r="C1152" s="2" t="s">
        <v>5</v>
      </c>
    </row>
    <row r="1153" spans="1:3" x14ac:dyDescent="0.35">
      <c r="A1153" s="5">
        <v>1146</v>
      </c>
      <c r="B1153" s="2" t="str">
        <f>"00269364"</f>
        <v>00269364</v>
      </c>
      <c r="C1153" s="2" t="s">
        <v>4</v>
      </c>
    </row>
    <row r="1154" spans="1:3" x14ac:dyDescent="0.35">
      <c r="A1154" s="5">
        <v>1147</v>
      </c>
      <c r="B1154" s="2" t="str">
        <f>"00975065"</f>
        <v>00975065</v>
      </c>
      <c r="C1154" s="2" t="str">
        <f>"003"</f>
        <v>003</v>
      </c>
    </row>
    <row r="1155" spans="1:3" x14ac:dyDescent="0.35">
      <c r="A1155" s="5">
        <v>1148</v>
      </c>
      <c r="B1155" s="2" t="str">
        <f>"00984142"</f>
        <v>00984142</v>
      </c>
      <c r="C1155" s="2" t="str">
        <f>"003"</f>
        <v>003</v>
      </c>
    </row>
    <row r="1156" spans="1:3" x14ac:dyDescent="0.35">
      <c r="A1156" s="5">
        <v>1149</v>
      </c>
      <c r="B1156" s="2" t="str">
        <f>"00981846"</f>
        <v>00981846</v>
      </c>
      <c r="C1156" s="2" t="str">
        <f>"003"</f>
        <v>003</v>
      </c>
    </row>
    <row r="1157" spans="1:3" x14ac:dyDescent="0.35">
      <c r="A1157" s="5">
        <v>1150</v>
      </c>
      <c r="B1157" s="2" t="str">
        <f>"00780002"</f>
        <v>00780002</v>
      </c>
      <c r="C1157" s="2" t="s">
        <v>4</v>
      </c>
    </row>
    <row r="1158" spans="1:3" ht="29" x14ac:dyDescent="0.35">
      <c r="A1158" s="5">
        <v>1151</v>
      </c>
      <c r="B1158" s="2" t="str">
        <f>"00986287"</f>
        <v>00986287</v>
      </c>
      <c r="C1158" s="2" t="s">
        <v>5</v>
      </c>
    </row>
    <row r="1159" spans="1:3" x14ac:dyDescent="0.35">
      <c r="A1159" s="5">
        <v>1152</v>
      </c>
      <c r="B1159" s="2" t="str">
        <f>"00785186"</f>
        <v>00785186</v>
      </c>
      <c r="C1159" s="2" t="s">
        <v>4</v>
      </c>
    </row>
    <row r="1160" spans="1:3" x14ac:dyDescent="0.35">
      <c r="A1160" s="5">
        <v>1153</v>
      </c>
      <c r="B1160" s="2" t="str">
        <f>"00981905"</f>
        <v>00981905</v>
      </c>
      <c r="C1160" s="2" t="str">
        <f>"001"</f>
        <v>001</v>
      </c>
    </row>
    <row r="1161" spans="1:3" x14ac:dyDescent="0.35">
      <c r="A1161" s="5">
        <v>1154</v>
      </c>
      <c r="B1161" s="2" t="str">
        <f>"201311000078"</f>
        <v>201311000078</v>
      </c>
      <c r="C1161" s="2" t="s">
        <v>4</v>
      </c>
    </row>
    <row r="1162" spans="1:3" x14ac:dyDescent="0.35">
      <c r="A1162" s="5">
        <v>1155</v>
      </c>
      <c r="B1162" s="2" t="str">
        <f>"00837346"</f>
        <v>00837346</v>
      </c>
      <c r="C1162" s="2" t="s">
        <v>6</v>
      </c>
    </row>
    <row r="1163" spans="1:3" x14ac:dyDescent="0.35">
      <c r="A1163" s="5">
        <v>1156</v>
      </c>
      <c r="B1163" s="2" t="str">
        <f>"00974384"</f>
        <v>00974384</v>
      </c>
      <c r="C1163" s="2" t="str">
        <f>"003"</f>
        <v>003</v>
      </c>
    </row>
    <row r="1164" spans="1:3" x14ac:dyDescent="0.35">
      <c r="A1164" s="5">
        <v>1157</v>
      </c>
      <c r="B1164" s="2" t="str">
        <f>"00539627"</f>
        <v>00539627</v>
      </c>
      <c r="C1164" s="2" t="str">
        <f>"003"</f>
        <v>003</v>
      </c>
    </row>
    <row r="1165" spans="1:3" ht="29" x14ac:dyDescent="0.35">
      <c r="A1165" s="5">
        <v>1158</v>
      </c>
      <c r="B1165" s="2" t="str">
        <f>"00432440"</f>
        <v>00432440</v>
      </c>
      <c r="C1165" s="2" t="s">
        <v>10</v>
      </c>
    </row>
    <row r="1166" spans="1:3" x14ac:dyDescent="0.35">
      <c r="A1166" s="5">
        <v>1159</v>
      </c>
      <c r="B1166" s="2" t="str">
        <f>"00987049"</f>
        <v>00987049</v>
      </c>
      <c r="C1166" s="2" t="s">
        <v>4</v>
      </c>
    </row>
    <row r="1167" spans="1:3" x14ac:dyDescent="0.35">
      <c r="A1167" s="5">
        <v>1160</v>
      </c>
      <c r="B1167" s="2" t="str">
        <f>"00336736"</f>
        <v>00336736</v>
      </c>
      <c r="C1167" s="2" t="str">
        <f>"003"</f>
        <v>003</v>
      </c>
    </row>
    <row r="1168" spans="1:3" x14ac:dyDescent="0.35">
      <c r="A1168" s="5">
        <v>1161</v>
      </c>
      <c r="B1168" s="2" t="str">
        <f>"00748823"</f>
        <v>00748823</v>
      </c>
      <c r="C1168" s="2" t="s">
        <v>4</v>
      </c>
    </row>
    <row r="1169" spans="1:3" ht="29" x14ac:dyDescent="0.35">
      <c r="A1169" s="5">
        <v>1162</v>
      </c>
      <c r="B1169" s="2" t="str">
        <f>"00970733"</f>
        <v>00970733</v>
      </c>
      <c r="C1169" s="2" t="s">
        <v>10</v>
      </c>
    </row>
    <row r="1170" spans="1:3" x14ac:dyDescent="0.35">
      <c r="A1170" s="5">
        <v>1163</v>
      </c>
      <c r="B1170" s="2" t="str">
        <f>"00406336"</f>
        <v>00406336</v>
      </c>
      <c r="C1170" s="2" t="s">
        <v>4</v>
      </c>
    </row>
    <row r="1171" spans="1:3" x14ac:dyDescent="0.35">
      <c r="A1171" s="5">
        <v>1164</v>
      </c>
      <c r="B1171" s="2" t="str">
        <f>"201511006380"</f>
        <v>201511006380</v>
      </c>
      <c r="C1171" s="2" t="str">
        <f>"003"</f>
        <v>003</v>
      </c>
    </row>
    <row r="1172" spans="1:3" x14ac:dyDescent="0.35">
      <c r="A1172" s="5">
        <v>1165</v>
      </c>
      <c r="B1172" s="2" t="str">
        <f>"00974304"</f>
        <v>00974304</v>
      </c>
      <c r="C1172" s="2" t="str">
        <f>"003"</f>
        <v>003</v>
      </c>
    </row>
    <row r="1173" spans="1:3" ht="29" x14ac:dyDescent="0.35">
      <c r="A1173" s="5">
        <v>1166</v>
      </c>
      <c r="B1173" s="2" t="str">
        <f>"00983419"</f>
        <v>00983419</v>
      </c>
      <c r="C1173" s="2" t="s">
        <v>5</v>
      </c>
    </row>
    <row r="1174" spans="1:3" x14ac:dyDescent="0.35">
      <c r="A1174" s="5">
        <v>1167</v>
      </c>
      <c r="B1174" s="2" t="str">
        <f>"00931973"</f>
        <v>00931973</v>
      </c>
      <c r="C1174" s="2" t="str">
        <f>"004"</f>
        <v>004</v>
      </c>
    </row>
    <row r="1175" spans="1:3" x14ac:dyDescent="0.35">
      <c r="A1175" s="5">
        <v>1168</v>
      </c>
      <c r="B1175" s="2" t="str">
        <f>"00983989"</f>
        <v>00983989</v>
      </c>
      <c r="C1175" s="2" t="str">
        <f>"003"</f>
        <v>003</v>
      </c>
    </row>
    <row r="1176" spans="1:3" x14ac:dyDescent="0.35">
      <c r="A1176" s="5">
        <v>1169</v>
      </c>
      <c r="B1176" s="2" t="str">
        <f>"00666549"</f>
        <v>00666549</v>
      </c>
      <c r="C1176" s="2" t="s">
        <v>6</v>
      </c>
    </row>
    <row r="1177" spans="1:3" x14ac:dyDescent="0.35">
      <c r="A1177" s="5">
        <v>1170</v>
      </c>
      <c r="B1177" s="2" t="str">
        <f>"00984843"</f>
        <v>00984843</v>
      </c>
      <c r="C1177" s="2" t="str">
        <f>"003"</f>
        <v>003</v>
      </c>
    </row>
    <row r="1178" spans="1:3" x14ac:dyDescent="0.35">
      <c r="A1178" s="5">
        <v>1171</v>
      </c>
      <c r="B1178" s="2" t="str">
        <f>"00985947"</f>
        <v>00985947</v>
      </c>
      <c r="C1178" s="2" t="s">
        <v>6</v>
      </c>
    </row>
    <row r="1179" spans="1:3" x14ac:dyDescent="0.35">
      <c r="A1179" s="5">
        <v>1172</v>
      </c>
      <c r="B1179" s="2" t="str">
        <f>"00986634"</f>
        <v>00986634</v>
      </c>
      <c r="C1179" s="2" t="s">
        <v>4</v>
      </c>
    </row>
    <row r="1180" spans="1:3" ht="29" x14ac:dyDescent="0.35">
      <c r="A1180" s="5">
        <v>1173</v>
      </c>
      <c r="B1180" s="2" t="str">
        <f>"00890573"</f>
        <v>00890573</v>
      </c>
      <c r="C1180" s="2" t="s">
        <v>5</v>
      </c>
    </row>
    <row r="1181" spans="1:3" x14ac:dyDescent="0.35">
      <c r="A1181" s="5">
        <v>1174</v>
      </c>
      <c r="B1181" s="2" t="str">
        <f>"00497157"</f>
        <v>00497157</v>
      </c>
      <c r="C1181" s="2" t="s">
        <v>4</v>
      </c>
    </row>
    <row r="1182" spans="1:3" ht="29" x14ac:dyDescent="0.35">
      <c r="A1182" s="5">
        <v>1175</v>
      </c>
      <c r="B1182" s="2" t="str">
        <f>"00547606"</f>
        <v>00547606</v>
      </c>
      <c r="C1182" s="2" t="s">
        <v>5</v>
      </c>
    </row>
    <row r="1183" spans="1:3" x14ac:dyDescent="0.35">
      <c r="A1183" s="5">
        <v>1176</v>
      </c>
      <c r="B1183" s="2" t="str">
        <f>"201207000076"</f>
        <v>201207000076</v>
      </c>
      <c r="C1183" s="2" t="str">
        <f>"003"</f>
        <v>003</v>
      </c>
    </row>
    <row r="1184" spans="1:3" x14ac:dyDescent="0.35">
      <c r="A1184" s="5">
        <v>1177</v>
      </c>
      <c r="B1184" s="2" t="str">
        <f>"00985143"</f>
        <v>00985143</v>
      </c>
      <c r="C1184" s="2" t="s">
        <v>4</v>
      </c>
    </row>
    <row r="1185" spans="1:3" ht="29" x14ac:dyDescent="0.35">
      <c r="A1185" s="5">
        <v>1178</v>
      </c>
      <c r="B1185" s="2" t="str">
        <f>"00985458"</f>
        <v>00985458</v>
      </c>
      <c r="C1185" s="2" t="s">
        <v>10</v>
      </c>
    </row>
    <row r="1186" spans="1:3" x14ac:dyDescent="0.35">
      <c r="A1186" s="5">
        <v>1179</v>
      </c>
      <c r="B1186" s="2" t="str">
        <f>"00682913"</f>
        <v>00682913</v>
      </c>
      <c r="C1186" s="2" t="s">
        <v>4</v>
      </c>
    </row>
    <row r="1187" spans="1:3" x14ac:dyDescent="0.35">
      <c r="A1187" s="5">
        <v>1180</v>
      </c>
      <c r="B1187" s="2" t="str">
        <f>"00986202"</f>
        <v>00986202</v>
      </c>
      <c r="C1187" s="2" t="s">
        <v>4</v>
      </c>
    </row>
    <row r="1188" spans="1:3" x14ac:dyDescent="0.35">
      <c r="A1188" s="5">
        <v>1181</v>
      </c>
      <c r="B1188" s="2" t="str">
        <f>"00093388"</f>
        <v>00093388</v>
      </c>
      <c r="C1188" s="2" t="str">
        <f>"003"</f>
        <v>003</v>
      </c>
    </row>
    <row r="1189" spans="1:3" x14ac:dyDescent="0.35">
      <c r="A1189" s="5">
        <v>1182</v>
      </c>
      <c r="B1189" s="2" t="str">
        <f>"00571928"</f>
        <v>00571928</v>
      </c>
      <c r="C1189" s="2" t="s">
        <v>6</v>
      </c>
    </row>
    <row r="1190" spans="1:3" x14ac:dyDescent="0.35">
      <c r="A1190" s="5">
        <v>1183</v>
      </c>
      <c r="B1190" s="2" t="str">
        <f>"00571702"</f>
        <v>00571702</v>
      </c>
      <c r="C1190" s="2" t="s">
        <v>4</v>
      </c>
    </row>
    <row r="1191" spans="1:3" ht="29" x14ac:dyDescent="0.35">
      <c r="A1191" s="5">
        <v>1184</v>
      </c>
      <c r="B1191" s="2" t="str">
        <f>"00152282"</f>
        <v>00152282</v>
      </c>
      <c r="C1191" s="2" t="s">
        <v>10</v>
      </c>
    </row>
    <row r="1192" spans="1:3" x14ac:dyDescent="0.35">
      <c r="A1192" s="5">
        <v>1185</v>
      </c>
      <c r="B1192" s="2" t="str">
        <f>"00796782"</f>
        <v>00796782</v>
      </c>
      <c r="C1192" s="2" t="str">
        <f>"003"</f>
        <v>003</v>
      </c>
    </row>
    <row r="1193" spans="1:3" x14ac:dyDescent="0.35">
      <c r="A1193" s="5">
        <v>1186</v>
      </c>
      <c r="B1193" s="2" t="str">
        <f>"00984786"</f>
        <v>00984786</v>
      </c>
      <c r="C1193" s="2" t="s">
        <v>4</v>
      </c>
    </row>
    <row r="1194" spans="1:3" x14ac:dyDescent="0.35">
      <c r="A1194" s="5">
        <v>1187</v>
      </c>
      <c r="B1194" s="2" t="str">
        <f>"00984964"</f>
        <v>00984964</v>
      </c>
      <c r="C1194" s="2" t="s">
        <v>4</v>
      </c>
    </row>
    <row r="1195" spans="1:3" x14ac:dyDescent="0.35">
      <c r="A1195" s="5">
        <v>1188</v>
      </c>
      <c r="B1195" s="2" t="str">
        <f>"00985899"</f>
        <v>00985899</v>
      </c>
      <c r="C1195" s="2" t="s">
        <v>4</v>
      </c>
    </row>
    <row r="1196" spans="1:3" x14ac:dyDescent="0.35">
      <c r="A1196" s="5">
        <v>1189</v>
      </c>
      <c r="B1196" s="2" t="str">
        <f>"00975964"</f>
        <v>00975964</v>
      </c>
      <c r="C1196" s="2" t="s">
        <v>6</v>
      </c>
    </row>
    <row r="1197" spans="1:3" x14ac:dyDescent="0.35">
      <c r="A1197" s="5">
        <v>1190</v>
      </c>
      <c r="B1197" s="2" t="str">
        <f>"00986151"</f>
        <v>00986151</v>
      </c>
      <c r="C1197" s="2" t="s">
        <v>4</v>
      </c>
    </row>
    <row r="1198" spans="1:3" ht="29" x14ac:dyDescent="0.35">
      <c r="A1198" s="5">
        <v>1191</v>
      </c>
      <c r="B1198" s="2" t="str">
        <f>"00977920"</f>
        <v>00977920</v>
      </c>
      <c r="C1198" s="2" t="s">
        <v>10</v>
      </c>
    </row>
    <row r="1199" spans="1:3" x14ac:dyDescent="0.35">
      <c r="A1199" s="5">
        <v>1192</v>
      </c>
      <c r="B1199" s="2" t="str">
        <f>"00928869"</f>
        <v>00928869</v>
      </c>
      <c r="C1199" s="2" t="s">
        <v>4</v>
      </c>
    </row>
    <row r="1200" spans="1:3" x14ac:dyDescent="0.35">
      <c r="A1200" s="5">
        <v>1193</v>
      </c>
      <c r="B1200" s="2" t="str">
        <f>"00843805"</f>
        <v>00843805</v>
      </c>
      <c r="C1200" s="2" t="s">
        <v>4</v>
      </c>
    </row>
    <row r="1201" spans="1:3" x14ac:dyDescent="0.35">
      <c r="A1201" s="5">
        <v>1194</v>
      </c>
      <c r="B1201" s="2" t="str">
        <f>"00760255"</f>
        <v>00760255</v>
      </c>
      <c r="C1201" s="2" t="str">
        <f>"003"</f>
        <v>003</v>
      </c>
    </row>
    <row r="1202" spans="1:3" ht="29" x14ac:dyDescent="0.35">
      <c r="A1202" s="5">
        <v>1195</v>
      </c>
      <c r="B1202" s="2" t="str">
        <f>"00897501"</f>
        <v>00897501</v>
      </c>
      <c r="C1202" s="2" t="s">
        <v>10</v>
      </c>
    </row>
    <row r="1203" spans="1:3" x14ac:dyDescent="0.35">
      <c r="A1203" s="5">
        <v>1196</v>
      </c>
      <c r="B1203" s="2" t="str">
        <f>"00167725"</f>
        <v>00167725</v>
      </c>
      <c r="C1203" s="2" t="str">
        <f>"004"</f>
        <v>004</v>
      </c>
    </row>
    <row r="1204" spans="1:3" x14ac:dyDescent="0.35">
      <c r="A1204" s="5">
        <v>1197</v>
      </c>
      <c r="B1204" s="2" t="str">
        <f>"00439675"</f>
        <v>00439675</v>
      </c>
      <c r="C1204" s="2" t="str">
        <f>"003"</f>
        <v>003</v>
      </c>
    </row>
    <row r="1205" spans="1:3" ht="29" x14ac:dyDescent="0.35">
      <c r="A1205" s="5">
        <v>1198</v>
      </c>
      <c r="B1205" s="2" t="str">
        <f>"00604479"</f>
        <v>00604479</v>
      </c>
      <c r="C1205" s="2" t="s">
        <v>5</v>
      </c>
    </row>
    <row r="1206" spans="1:3" x14ac:dyDescent="0.35">
      <c r="A1206" s="5">
        <v>1199</v>
      </c>
      <c r="B1206" s="2" t="str">
        <f>"00621929"</f>
        <v>00621929</v>
      </c>
      <c r="C1206" s="2" t="s">
        <v>4</v>
      </c>
    </row>
    <row r="1207" spans="1:3" x14ac:dyDescent="0.35">
      <c r="A1207" s="5">
        <v>1200</v>
      </c>
      <c r="B1207" s="2" t="str">
        <f>"00987096"</f>
        <v>00987096</v>
      </c>
      <c r="C1207" s="2" t="str">
        <f>"003"</f>
        <v>003</v>
      </c>
    </row>
    <row r="1208" spans="1:3" x14ac:dyDescent="0.35">
      <c r="A1208" s="5">
        <v>1201</v>
      </c>
      <c r="B1208" s="2" t="str">
        <f>"00975173"</f>
        <v>00975173</v>
      </c>
      <c r="C1208" s="2" t="str">
        <f>"001"</f>
        <v>001</v>
      </c>
    </row>
    <row r="1209" spans="1:3" x14ac:dyDescent="0.35">
      <c r="A1209" s="5">
        <v>1202</v>
      </c>
      <c r="B1209" s="2" t="str">
        <f>"00975957"</f>
        <v>00975957</v>
      </c>
      <c r="C1209" s="2" t="str">
        <f>"003"</f>
        <v>003</v>
      </c>
    </row>
    <row r="1210" spans="1:3" x14ac:dyDescent="0.35">
      <c r="A1210" s="5">
        <v>1203</v>
      </c>
      <c r="B1210" s="2" t="str">
        <f>"00973427"</f>
        <v>00973427</v>
      </c>
      <c r="C1210" s="2" t="str">
        <f>"003"</f>
        <v>003</v>
      </c>
    </row>
    <row r="1211" spans="1:3" x14ac:dyDescent="0.35">
      <c r="A1211" s="5">
        <v>1204</v>
      </c>
      <c r="B1211" s="2" t="str">
        <f>"00896667"</f>
        <v>00896667</v>
      </c>
      <c r="C1211" s="2" t="str">
        <f>"003"</f>
        <v>003</v>
      </c>
    </row>
    <row r="1212" spans="1:3" x14ac:dyDescent="0.35">
      <c r="A1212" s="5">
        <v>1205</v>
      </c>
      <c r="B1212" s="2" t="str">
        <f>"00974703"</f>
        <v>00974703</v>
      </c>
      <c r="C1212" s="2" t="str">
        <f>"003"</f>
        <v>003</v>
      </c>
    </row>
    <row r="1213" spans="1:3" x14ac:dyDescent="0.35">
      <c r="A1213" s="5">
        <v>1206</v>
      </c>
      <c r="B1213" s="2" t="str">
        <f>"00293179"</f>
        <v>00293179</v>
      </c>
      <c r="C1213" s="2" t="s">
        <v>4</v>
      </c>
    </row>
    <row r="1214" spans="1:3" x14ac:dyDescent="0.35">
      <c r="A1214" s="5">
        <v>1207</v>
      </c>
      <c r="B1214" s="2" t="str">
        <f>"00986293"</f>
        <v>00986293</v>
      </c>
      <c r="C1214" s="2" t="s">
        <v>4</v>
      </c>
    </row>
    <row r="1215" spans="1:3" x14ac:dyDescent="0.35">
      <c r="A1215" s="5">
        <v>1208</v>
      </c>
      <c r="B1215" s="2" t="str">
        <f>"201304005659"</f>
        <v>201304005659</v>
      </c>
      <c r="C1215" s="2" t="s">
        <v>4</v>
      </c>
    </row>
    <row r="1216" spans="1:3" x14ac:dyDescent="0.35">
      <c r="A1216" s="5">
        <v>1209</v>
      </c>
      <c r="B1216" s="2" t="str">
        <f>"00474239"</f>
        <v>00474239</v>
      </c>
      <c r="C1216" s="2" t="s">
        <v>4</v>
      </c>
    </row>
    <row r="1217" spans="1:3" x14ac:dyDescent="0.35">
      <c r="A1217" s="5">
        <v>1210</v>
      </c>
      <c r="B1217" s="2" t="str">
        <f>"00200168"</f>
        <v>00200168</v>
      </c>
      <c r="C1217" s="2" t="str">
        <f>"003"</f>
        <v>003</v>
      </c>
    </row>
    <row r="1218" spans="1:3" x14ac:dyDescent="0.35">
      <c r="A1218" s="5">
        <v>1211</v>
      </c>
      <c r="B1218" s="2" t="str">
        <f>"00984557"</f>
        <v>00984557</v>
      </c>
      <c r="C1218" s="2" t="str">
        <f>"003"</f>
        <v>003</v>
      </c>
    </row>
    <row r="1219" spans="1:3" x14ac:dyDescent="0.35">
      <c r="A1219" s="5">
        <v>1212</v>
      </c>
      <c r="B1219" s="2" t="str">
        <f>"00857263"</f>
        <v>00857263</v>
      </c>
      <c r="C1219" s="2" t="str">
        <f>"004"</f>
        <v>004</v>
      </c>
    </row>
    <row r="1220" spans="1:3" x14ac:dyDescent="0.35">
      <c r="A1220" s="5">
        <v>1213</v>
      </c>
      <c r="B1220" s="2" t="str">
        <f>"00969604"</f>
        <v>00969604</v>
      </c>
      <c r="C1220" s="2" t="str">
        <f>"003"</f>
        <v>003</v>
      </c>
    </row>
    <row r="1221" spans="1:3" x14ac:dyDescent="0.35">
      <c r="A1221" s="5">
        <v>1214</v>
      </c>
      <c r="B1221" s="2" t="str">
        <f>"00361049"</f>
        <v>00361049</v>
      </c>
      <c r="C1221" s="2" t="s">
        <v>6</v>
      </c>
    </row>
    <row r="1222" spans="1:3" x14ac:dyDescent="0.35">
      <c r="A1222" s="5">
        <v>1215</v>
      </c>
      <c r="B1222" s="2" t="str">
        <f>"00538185"</f>
        <v>00538185</v>
      </c>
      <c r="C1222" s="2" t="s">
        <v>4</v>
      </c>
    </row>
    <row r="1223" spans="1:3" x14ac:dyDescent="0.35">
      <c r="A1223" s="5">
        <v>1216</v>
      </c>
      <c r="B1223" s="2" t="str">
        <f>"00559024"</f>
        <v>00559024</v>
      </c>
      <c r="C1223" s="2" t="s">
        <v>4</v>
      </c>
    </row>
    <row r="1224" spans="1:3" x14ac:dyDescent="0.35">
      <c r="A1224" s="5">
        <v>1217</v>
      </c>
      <c r="B1224" s="2" t="str">
        <f>"00985336"</f>
        <v>00985336</v>
      </c>
      <c r="C1224" s="2" t="s">
        <v>4</v>
      </c>
    </row>
    <row r="1225" spans="1:3" x14ac:dyDescent="0.35">
      <c r="A1225" s="5">
        <v>1218</v>
      </c>
      <c r="B1225" s="2" t="str">
        <f>"00834056"</f>
        <v>00834056</v>
      </c>
      <c r="C1225" s="2" t="s">
        <v>4</v>
      </c>
    </row>
    <row r="1226" spans="1:3" x14ac:dyDescent="0.35">
      <c r="A1226" s="5">
        <v>1219</v>
      </c>
      <c r="B1226" s="2" t="str">
        <f>"00985971"</f>
        <v>00985971</v>
      </c>
      <c r="C1226" s="2" t="str">
        <f>"003"</f>
        <v>003</v>
      </c>
    </row>
    <row r="1227" spans="1:3" x14ac:dyDescent="0.35">
      <c r="A1227" s="5">
        <v>1220</v>
      </c>
      <c r="B1227" s="2" t="str">
        <f>"00986879"</f>
        <v>00986879</v>
      </c>
      <c r="C1227" s="2" t="s">
        <v>4</v>
      </c>
    </row>
    <row r="1228" spans="1:3" x14ac:dyDescent="0.35">
      <c r="A1228" s="5">
        <v>1221</v>
      </c>
      <c r="B1228" s="2" t="str">
        <f>"00569913"</f>
        <v>00569913</v>
      </c>
      <c r="C1228" s="2" t="s">
        <v>4</v>
      </c>
    </row>
    <row r="1229" spans="1:3" x14ac:dyDescent="0.35">
      <c r="A1229" s="5">
        <v>1222</v>
      </c>
      <c r="B1229" s="2" t="str">
        <f>"00981896"</f>
        <v>00981896</v>
      </c>
      <c r="C1229" s="2" t="s">
        <v>4</v>
      </c>
    </row>
    <row r="1230" spans="1:3" x14ac:dyDescent="0.35">
      <c r="A1230" s="5">
        <v>1223</v>
      </c>
      <c r="B1230" s="2" t="str">
        <f>"00982249"</f>
        <v>00982249</v>
      </c>
      <c r="C1230" s="2" t="s">
        <v>4</v>
      </c>
    </row>
    <row r="1231" spans="1:3" x14ac:dyDescent="0.35">
      <c r="A1231" s="5">
        <v>1224</v>
      </c>
      <c r="B1231" s="2" t="str">
        <f>"00793422"</f>
        <v>00793422</v>
      </c>
      <c r="C1231" s="2" t="str">
        <f>"003"</f>
        <v>003</v>
      </c>
    </row>
    <row r="1232" spans="1:3" x14ac:dyDescent="0.35">
      <c r="A1232" s="5">
        <v>1225</v>
      </c>
      <c r="B1232" s="2" t="str">
        <f>"00982818"</f>
        <v>00982818</v>
      </c>
      <c r="C1232" s="2" t="str">
        <f>"003"</f>
        <v>003</v>
      </c>
    </row>
    <row r="1233" spans="1:3" x14ac:dyDescent="0.35">
      <c r="A1233" s="5">
        <v>1226</v>
      </c>
      <c r="B1233" s="2" t="str">
        <f>"00469976"</f>
        <v>00469976</v>
      </c>
      <c r="C1233" s="2" t="s">
        <v>4</v>
      </c>
    </row>
    <row r="1234" spans="1:3" x14ac:dyDescent="0.35">
      <c r="A1234" s="5">
        <v>1227</v>
      </c>
      <c r="B1234" s="2" t="str">
        <f>"00985065"</f>
        <v>00985065</v>
      </c>
      <c r="C1234" s="2" t="str">
        <f>"003"</f>
        <v>003</v>
      </c>
    </row>
    <row r="1235" spans="1:3" x14ac:dyDescent="0.35">
      <c r="A1235" s="5">
        <v>1228</v>
      </c>
      <c r="B1235" s="2" t="str">
        <f>"00985792"</f>
        <v>00985792</v>
      </c>
      <c r="C1235" s="2" t="str">
        <f>"003"</f>
        <v>003</v>
      </c>
    </row>
    <row r="1236" spans="1:3" x14ac:dyDescent="0.35">
      <c r="A1236" s="5">
        <v>1229</v>
      </c>
      <c r="B1236" s="2" t="str">
        <f>"201601001193"</f>
        <v>201601001193</v>
      </c>
      <c r="C1236" s="2" t="s">
        <v>4</v>
      </c>
    </row>
    <row r="1237" spans="1:3" ht="29" x14ac:dyDescent="0.35">
      <c r="A1237" s="5">
        <v>1230</v>
      </c>
      <c r="B1237" s="2" t="str">
        <f>"00890092"</f>
        <v>00890092</v>
      </c>
      <c r="C1237" s="2" t="s">
        <v>5</v>
      </c>
    </row>
    <row r="1238" spans="1:3" x14ac:dyDescent="0.35">
      <c r="A1238" s="5">
        <v>1231</v>
      </c>
      <c r="B1238" s="2" t="str">
        <f>"00986361"</f>
        <v>00986361</v>
      </c>
      <c r="C1238" s="2" t="s">
        <v>4</v>
      </c>
    </row>
    <row r="1239" spans="1:3" x14ac:dyDescent="0.35">
      <c r="A1239" s="5">
        <v>1232</v>
      </c>
      <c r="B1239" s="2" t="str">
        <f>"00155190"</f>
        <v>00155190</v>
      </c>
      <c r="C1239" s="2" t="s">
        <v>4</v>
      </c>
    </row>
    <row r="1240" spans="1:3" x14ac:dyDescent="0.35">
      <c r="A1240" s="5">
        <v>1233</v>
      </c>
      <c r="B1240" s="2" t="str">
        <f>"00119540"</f>
        <v>00119540</v>
      </c>
      <c r="C1240" s="2" t="s">
        <v>4</v>
      </c>
    </row>
    <row r="1241" spans="1:3" ht="29" x14ac:dyDescent="0.35">
      <c r="A1241" s="5">
        <v>1234</v>
      </c>
      <c r="B1241" s="2" t="str">
        <f>"00675978"</f>
        <v>00675978</v>
      </c>
      <c r="C1241" s="2" t="s">
        <v>11</v>
      </c>
    </row>
    <row r="1242" spans="1:3" x14ac:dyDescent="0.35">
      <c r="A1242" s="5">
        <v>1235</v>
      </c>
      <c r="B1242" s="2" t="str">
        <f>"00880596"</f>
        <v>00880596</v>
      </c>
      <c r="C1242" s="2" t="s">
        <v>4</v>
      </c>
    </row>
    <row r="1243" spans="1:3" x14ac:dyDescent="0.35">
      <c r="A1243" s="5">
        <v>1236</v>
      </c>
      <c r="B1243" s="2" t="str">
        <f>"00476493"</f>
        <v>00476493</v>
      </c>
      <c r="C1243" s="2" t="s">
        <v>6</v>
      </c>
    </row>
    <row r="1244" spans="1:3" x14ac:dyDescent="0.35">
      <c r="A1244" s="5">
        <v>1237</v>
      </c>
      <c r="B1244" s="2" t="str">
        <f>"00761167"</f>
        <v>00761167</v>
      </c>
      <c r="C1244" s="2" t="s">
        <v>4</v>
      </c>
    </row>
    <row r="1245" spans="1:3" x14ac:dyDescent="0.35">
      <c r="A1245" s="5">
        <v>1238</v>
      </c>
      <c r="B1245" s="2" t="str">
        <f>"00792576"</f>
        <v>00792576</v>
      </c>
      <c r="C1245" s="2" t="s">
        <v>4</v>
      </c>
    </row>
    <row r="1246" spans="1:3" x14ac:dyDescent="0.35">
      <c r="A1246" s="5">
        <v>1239</v>
      </c>
      <c r="B1246" s="2" t="str">
        <f>"00448854"</f>
        <v>00448854</v>
      </c>
      <c r="C1246" s="2" t="str">
        <f>"003"</f>
        <v>003</v>
      </c>
    </row>
    <row r="1247" spans="1:3" x14ac:dyDescent="0.35">
      <c r="A1247" s="5">
        <v>1240</v>
      </c>
      <c r="B1247" s="2" t="str">
        <f>"00985334"</f>
        <v>00985334</v>
      </c>
      <c r="C1247" s="2" t="s">
        <v>4</v>
      </c>
    </row>
    <row r="1248" spans="1:3" x14ac:dyDescent="0.35">
      <c r="A1248" s="5">
        <v>1241</v>
      </c>
      <c r="B1248" s="2" t="str">
        <f>"00982320"</f>
        <v>00982320</v>
      </c>
      <c r="C1248" s="2" t="s">
        <v>4</v>
      </c>
    </row>
    <row r="1249" spans="1:3" x14ac:dyDescent="0.35">
      <c r="A1249" s="5">
        <v>1242</v>
      </c>
      <c r="B1249" s="2" t="str">
        <f>"00374051"</f>
        <v>00374051</v>
      </c>
      <c r="C1249" s="2" t="s">
        <v>4</v>
      </c>
    </row>
    <row r="1250" spans="1:3" x14ac:dyDescent="0.35">
      <c r="A1250" s="5">
        <v>1243</v>
      </c>
      <c r="B1250" s="2" t="str">
        <f>"00276666"</f>
        <v>00276666</v>
      </c>
      <c r="C1250" s="2" t="s">
        <v>6</v>
      </c>
    </row>
    <row r="1251" spans="1:3" x14ac:dyDescent="0.35">
      <c r="A1251" s="5">
        <v>1244</v>
      </c>
      <c r="B1251" s="2" t="str">
        <f>"00986544"</f>
        <v>00986544</v>
      </c>
      <c r="C1251" s="2" t="s">
        <v>4</v>
      </c>
    </row>
    <row r="1252" spans="1:3" ht="29" x14ac:dyDescent="0.35">
      <c r="A1252" s="5">
        <v>1245</v>
      </c>
      <c r="B1252" s="2" t="str">
        <f>"00447849"</f>
        <v>00447849</v>
      </c>
      <c r="C1252" s="2" t="s">
        <v>5</v>
      </c>
    </row>
    <row r="1253" spans="1:3" x14ac:dyDescent="0.35">
      <c r="A1253" s="5">
        <v>1246</v>
      </c>
      <c r="B1253" s="2" t="str">
        <f>"00817979"</f>
        <v>00817979</v>
      </c>
      <c r="C1253" s="2" t="s">
        <v>6</v>
      </c>
    </row>
    <row r="1254" spans="1:3" x14ac:dyDescent="0.35">
      <c r="A1254" s="5">
        <v>1247</v>
      </c>
      <c r="B1254" s="2" t="str">
        <f>"00163539"</f>
        <v>00163539</v>
      </c>
      <c r="C1254" s="2" t="s">
        <v>12</v>
      </c>
    </row>
    <row r="1255" spans="1:3" x14ac:dyDescent="0.35">
      <c r="A1255" s="5">
        <v>1248</v>
      </c>
      <c r="B1255" s="2" t="str">
        <f>"00985205"</f>
        <v>00985205</v>
      </c>
      <c r="C1255" s="2" t="s">
        <v>4</v>
      </c>
    </row>
    <row r="1256" spans="1:3" x14ac:dyDescent="0.35">
      <c r="A1256" s="5">
        <v>1249</v>
      </c>
      <c r="B1256" s="2" t="str">
        <f>"00546321"</f>
        <v>00546321</v>
      </c>
      <c r="C1256" s="2" t="str">
        <f>"003"</f>
        <v>003</v>
      </c>
    </row>
    <row r="1257" spans="1:3" x14ac:dyDescent="0.35">
      <c r="A1257" s="5">
        <v>1250</v>
      </c>
      <c r="B1257" s="2" t="str">
        <f>"00981858"</f>
        <v>00981858</v>
      </c>
      <c r="C1257" s="2" t="s">
        <v>4</v>
      </c>
    </row>
    <row r="1258" spans="1:3" ht="29" x14ac:dyDescent="0.35">
      <c r="A1258" s="5">
        <v>1251</v>
      </c>
      <c r="B1258" s="2" t="str">
        <f>"00548081"</f>
        <v>00548081</v>
      </c>
      <c r="C1258" s="2" t="s">
        <v>5</v>
      </c>
    </row>
    <row r="1259" spans="1:3" x14ac:dyDescent="0.35">
      <c r="A1259" s="5">
        <v>1252</v>
      </c>
      <c r="B1259" s="2" t="str">
        <f>"00985285"</f>
        <v>00985285</v>
      </c>
      <c r="C1259" s="2" t="s">
        <v>4</v>
      </c>
    </row>
    <row r="1260" spans="1:3" x14ac:dyDescent="0.35">
      <c r="A1260" s="5">
        <v>1253</v>
      </c>
      <c r="B1260" s="2" t="str">
        <f>"201402005055"</f>
        <v>201402005055</v>
      </c>
      <c r="C1260" s="2" t="s">
        <v>4</v>
      </c>
    </row>
    <row r="1261" spans="1:3" ht="29" x14ac:dyDescent="0.35">
      <c r="A1261" s="5">
        <v>1254</v>
      </c>
      <c r="B1261" s="2" t="str">
        <f>"00823491"</f>
        <v>00823491</v>
      </c>
      <c r="C1261" s="2" t="s">
        <v>23</v>
      </c>
    </row>
    <row r="1262" spans="1:3" x14ac:dyDescent="0.35">
      <c r="A1262" s="5">
        <v>1255</v>
      </c>
      <c r="B1262" s="2" t="str">
        <f>"00986614"</f>
        <v>00986614</v>
      </c>
      <c r="C1262" s="2" t="str">
        <f>"003"</f>
        <v>003</v>
      </c>
    </row>
    <row r="1263" spans="1:3" x14ac:dyDescent="0.35">
      <c r="A1263" s="5">
        <v>1256</v>
      </c>
      <c r="B1263" s="2" t="str">
        <f>"00984608"</f>
        <v>00984608</v>
      </c>
      <c r="C1263" s="2" t="s">
        <v>6</v>
      </c>
    </row>
    <row r="1264" spans="1:3" x14ac:dyDescent="0.35">
      <c r="A1264" s="5">
        <v>1257</v>
      </c>
      <c r="B1264" s="2" t="str">
        <f>"00161291"</f>
        <v>00161291</v>
      </c>
      <c r="C1264" s="2" t="str">
        <f>"003"</f>
        <v>003</v>
      </c>
    </row>
    <row r="1265" spans="1:3" x14ac:dyDescent="0.35">
      <c r="A1265" s="5">
        <v>1258</v>
      </c>
      <c r="B1265" s="2" t="str">
        <f>"00985712"</f>
        <v>00985712</v>
      </c>
      <c r="C1265" s="2" t="str">
        <f>"003"</f>
        <v>003</v>
      </c>
    </row>
    <row r="1266" spans="1:3" ht="29" x14ac:dyDescent="0.35">
      <c r="A1266" s="5">
        <v>1259</v>
      </c>
      <c r="B1266" s="2" t="str">
        <f>"00768860"</f>
        <v>00768860</v>
      </c>
      <c r="C1266" s="2" t="s">
        <v>5</v>
      </c>
    </row>
    <row r="1267" spans="1:3" x14ac:dyDescent="0.35">
      <c r="A1267" s="5">
        <v>1260</v>
      </c>
      <c r="B1267" s="2" t="str">
        <f>"00121171"</f>
        <v>00121171</v>
      </c>
      <c r="C1267" s="2" t="str">
        <f>"004"</f>
        <v>004</v>
      </c>
    </row>
    <row r="1268" spans="1:3" x14ac:dyDescent="0.35">
      <c r="A1268" s="5">
        <v>1261</v>
      </c>
      <c r="B1268" s="2" t="str">
        <f>"00982501"</f>
        <v>00982501</v>
      </c>
      <c r="C1268" s="2" t="str">
        <f>"003"</f>
        <v>003</v>
      </c>
    </row>
    <row r="1269" spans="1:3" x14ac:dyDescent="0.35">
      <c r="A1269" s="5">
        <v>1262</v>
      </c>
      <c r="B1269" s="2" t="str">
        <f>"00983500"</f>
        <v>00983500</v>
      </c>
      <c r="C1269" s="2" t="s">
        <v>4</v>
      </c>
    </row>
    <row r="1270" spans="1:3" x14ac:dyDescent="0.35">
      <c r="A1270" s="5">
        <v>1263</v>
      </c>
      <c r="B1270" s="2" t="str">
        <f>"00983680"</f>
        <v>00983680</v>
      </c>
      <c r="C1270" s="2" t="str">
        <f>"003"</f>
        <v>003</v>
      </c>
    </row>
    <row r="1271" spans="1:3" ht="29" x14ac:dyDescent="0.35">
      <c r="A1271" s="5">
        <v>1264</v>
      </c>
      <c r="B1271" s="2" t="str">
        <f>"201406000572"</f>
        <v>201406000572</v>
      </c>
      <c r="C1271" s="2" t="s">
        <v>10</v>
      </c>
    </row>
    <row r="1272" spans="1:3" x14ac:dyDescent="0.35">
      <c r="A1272" s="5">
        <v>1265</v>
      </c>
      <c r="B1272" s="2" t="str">
        <f>"00983870"</f>
        <v>00983870</v>
      </c>
      <c r="C1272" s="2" t="str">
        <f>"003"</f>
        <v>003</v>
      </c>
    </row>
    <row r="1273" spans="1:3" x14ac:dyDescent="0.35">
      <c r="A1273" s="5">
        <v>1266</v>
      </c>
      <c r="B1273" s="2" t="str">
        <f>"00984636"</f>
        <v>00984636</v>
      </c>
      <c r="C1273" s="2" t="s">
        <v>4</v>
      </c>
    </row>
    <row r="1274" spans="1:3" x14ac:dyDescent="0.35">
      <c r="A1274" s="5">
        <v>1267</v>
      </c>
      <c r="B1274" s="2" t="str">
        <f>"00549881"</f>
        <v>00549881</v>
      </c>
      <c r="C1274" s="2" t="s">
        <v>18</v>
      </c>
    </row>
    <row r="1275" spans="1:3" x14ac:dyDescent="0.35">
      <c r="A1275" s="5">
        <v>1268</v>
      </c>
      <c r="B1275" s="2" t="str">
        <f>"00987142"</f>
        <v>00987142</v>
      </c>
      <c r="C1275" s="2" t="s">
        <v>4</v>
      </c>
    </row>
    <row r="1276" spans="1:3" x14ac:dyDescent="0.35">
      <c r="A1276" s="5">
        <v>1269</v>
      </c>
      <c r="B1276" s="2" t="str">
        <f>"00930774"</f>
        <v>00930774</v>
      </c>
      <c r="C1276" s="2" t="str">
        <f>"003"</f>
        <v>003</v>
      </c>
    </row>
    <row r="1277" spans="1:3" x14ac:dyDescent="0.35">
      <c r="A1277" s="5">
        <v>1270</v>
      </c>
      <c r="B1277" s="2" t="str">
        <f>"00974018"</f>
        <v>00974018</v>
      </c>
      <c r="C1277" s="2" t="s">
        <v>4</v>
      </c>
    </row>
    <row r="1278" spans="1:3" x14ac:dyDescent="0.35">
      <c r="A1278" s="5">
        <v>1271</v>
      </c>
      <c r="B1278" s="2" t="str">
        <f>"00979600"</f>
        <v>00979600</v>
      </c>
      <c r="C1278" s="2" t="s">
        <v>4</v>
      </c>
    </row>
    <row r="1279" spans="1:3" x14ac:dyDescent="0.35">
      <c r="A1279" s="5">
        <v>1272</v>
      </c>
      <c r="B1279" s="2" t="str">
        <f>"00979296"</f>
        <v>00979296</v>
      </c>
      <c r="C1279" s="2" t="str">
        <f>"003"</f>
        <v>003</v>
      </c>
    </row>
    <row r="1280" spans="1:3" x14ac:dyDescent="0.35">
      <c r="A1280" s="5">
        <v>1273</v>
      </c>
      <c r="B1280" s="2" t="str">
        <f>"00970343"</f>
        <v>00970343</v>
      </c>
      <c r="C1280" s="2" t="str">
        <f>"003"</f>
        <v>003</v>
      </c>
    </row>
    <row r="1281" spans="1:3" x14ac:dyDescent="0.35">
      <c r="A1281" s="5">
        <v>1274</v>
      </c>
      <c r="B1281" s="2" t="str">
        <f>"00984202"</f>
        <v>00984202</v>
      </c>
      <c r="C1281" s="2" t="s">
        <v>4</v>
      </c>
    </row>
    <row r="1282" spans="1:3" x14ac:dyDescent="0.35">
      <c r="A1282" s="5">
        <v>1275</v>
      </c>
      <c r="B1282" s="2" t="str">
        <f>"00328974"</f>
        <v>00328974</v>
      </c>
      <c r="C1282" s="2" t="s">
        <v>4</v>
      </c>
    </row>
    <row r="1283" spans="1:3" x14ac:dyDescent="0.35">
      <c r="A1283" s="5">
        <v>1276</v>
      </c>
      <c r="B1283" s="2" t="str">
        <f>"00986296"</f>
        <v>00986296</v>
      </c>
      <c r="C1283" s="2" t="s">
        <v>4</v>
      </c>
    </row>
    <row r="1284" spans="1:3" x14ac:dyDescent="0.35">
      <c r="A1284" s="5">
        <v>1277</v>
      </c>
      <c r="B1284" s="2" t="str">
        <f>"00986753"</f>
        <v>00986753</v>
      </c>
      <c r="C1284" s="2" t="s">
        <v>4</v>
      </c>
    </row>
    <row r="1285" spans="1:3" x14ac:dyDescent="0.35">
      <c r="A1285" s="5">
        <v>1278</v>
      </c>
      <c r="B1285" s="2" t="str">
        <f>"00985504"</f>
        <v>00985504</v>
      </c>
      <c r="C1285" s="2" t="s">
        <v>4</v>
      </c>
    </row>
    <row r="1286" spans="1:3" x14ac:dyDescent="0.35">
      <c r="A1286" s="5">
        <v>1279</v>
      </c>
      <c r="B1286" s="2" t="str">
        <f>"00980148"</f>
        <v>00980148</v>
      </c>
      <c r="C1286" s="2" t="str">
        <f>"003"</f>
        <v>003</v>
      </c>
    </row>
    <row r="1287" spans="1:3" x14ac:dyDescent="0.35">
      <c r="A1287" s="5">
        <v>1280</v>
      </c>
      <c r="B1287" s="2" t="str">
        <f>"00196650"</f>
        <v>00196650</v>
      </c>
      <c r="C1287" s="2" t="s">
        <v>4</v>
      </c>
    </row>
    <row r="1288" spans="1:3" x14ac:dyDescent="0.35">
      <c r="A1288" s="5">
        <v>1281</v>
      </c>
      <c r="B1288" s="2" t="str">
        <f>"00824338"</f>
        <v>00824338</v>
      </c>
      <c r="C1288" s="2" t="str">
        <f>"001"</f>
        <v>001</v>
      </c>
    </row>
    <row r="1289" spans="1:3" x14ac:dyDescent="0.35">
      <c r="A1289" s="5">
        <v>1282</v>
      </c>
      <c r="B1289" s="2" t="str">
        <f>"00900886"</f>
        <v>00900886</v>
      </c>
      <c r="C1289" s="2" t="str">
        <f>"004"</f>
        <v>004</v>
      </c>
    </row>
    <row r="1290" spans="1:3" x14ac:dyDescent="0.35">
      <c r="A1290" s="5">
        <v>1283</v>
      </c>
      <c r="B1290" s="2" t="str">
        <f>"00672781"</f>
        <v>00672781</v>
      </c>
      <c r="C1290" s="2" t="str">
        <f>"003"</f>
        <v>003</v>
      </c>
    </row>
    <row r="1291" spans="1:3" x14ac:dyDescent="0.35">
      <c r="A1291" s="5">
        <v>1284</v>
      </c>
      <c r="B1291" s="2" t="str">
        <f>"00979868"</f>
        <v>00979868</v>
      </c>
      <c r="C1291" s="2" t="str">
        <f>"003"</f>
        <v>003</v>
      </c>
    </row>
    <row r="1292" spans="1:3" x14ac:dyDescent="0.35">
      <c r="A1292" s="5">
        <v>1285</v>
      </c>
      <c r="B1292" s="2" t="str">
        <f>"00982635"</f>
        <v>00982635</v>
      </c>
      <c r="C1292" s="2" t="str">
        <f>"003"</f>
        <v>003</v>
      </c>
    </row>
    <row r="1293" spans="1:3" ht="29" x14ac:dyDescent="0.35">
      <c r="A1293" s="5">
        <v>1286</v>
      </c>
      <c r="B1293" s="2" t="str">
        <f>"00813840"</f>
        <v>00813840</v>
      </c>
      <c r="C1293" s="2" t="s">
        <v>5</v>
      </c>
    </row>
    <row r="1294" spans="1:3" x14ac:dyDescent="0.35">
      <c r="A1294" s="5">
        <v>1287</v>
      </c>
      <c r="B1294" s="2" t="str">
        <f>"00600811"</f>
        <v>00600811</v>
      </c>
      <c r="C1294" s="2" t="s">
        <v>4</v>
      </c>
    </row>
    <row r="1295" spans="1:3" x14ac:dyDescent="0.35">
      <c r="A1295" s="5">
        <v>1288</v>
      </c>
      <c r="B1295" s="2" t="str">
        <f>"00983002"</f>
        <v>00983002</v>
      </c>
      <c r="C1295" s="2" t="str">
        <f>"003"</f>
        <v>003</v>
      </c>
    </row>
    <row r="1296" spans="1:3" x14ac:dyDescent="0.35">
      <c r="A1296" s="5">
        <v>1289</v>
      </c>
      <c r="B1296" s="2" t="str">
        <f>"00985821"</f>
        <v>00985821</v>
      </c>
      <c r="C1296" s="2" t="s">
        <v>4</v>
      </c>
    </row>
    <row r="1297" spans="1:3" x14ac:dyDescent="0.35">
      <c r="A1297" s="5">
        <v>1290</v>
      </c>
      <c r="B1297" s="2" t="str">
        <f>"00504026"</f>
        <v>00504026</v>
      </c>
      <c r="C1297" s="2" t="s">
        <v>9</v>
      </c>
    </row>
    <row r="1298" spans="1:3" x14ac:dyDescent="0.35">
      <c r="A1298" s="5">
        <v>1291</v>
      </c>
      <c r="B1298" s="2" t="str">
        <f>"00985185"</f>
        <v>00985185</v>
      </c>
      <c r="C1298" s="2" t="str">
        <f>"003"</f>
        <v>003</v>
      </c>
    </row>
    <row r="1299" spans="1:3" x14ac:dyDescent="0.35">
      <c r="A1299" s="5">
        <v>1292</v>
      </c>
      <c r="B1299" s="2" t="str">
        <f>"00775044"</f>
        <v>00775044</v>
      </c>
      <c r="C1299" s="2" t="str">
        <f>"003"</f>
        <v>003</v>
      </c>
    </row>
    <row r="1300" spans="1:3" x14ac:dyDescent="0.35">
      <c r="A1300" s="5">
        <v>1293</v>
      </c>
      <c r="B1300" s="2" t="str">
        <f>"00981900"</f>
        <v>00981900</v>
      </c>
      <c r="C1300" s="2" t="s">
        <v>4</v>
      </c>
    </row>
    <row r="1301" spans="1:3" x14ac:dyDescent="0.35">
      <c r="A1301" s="5">
        <v>1294</v>
      </c>
      <c r="B1301" s="2" t="str">
        <f>"00969890"</f>
        <v>00969890</v>
      </c>
      <c r="C1301" s="2" t="str">
        <f>"003"</f>
        <v>003</v>
      </c>
    </row>
    <row r="1302" spans="1:3" x14ac:dyDescent="0.35">
      <c r="A1302" s="5">
        <v>1295</v>
      </c>
      <c r="B1302" s="2" t="str">
        <f>"00443461"</f>
        <v>00443461</v>
      </c>
      <c r="C1302" s="2" t="str">
        <f>"003"</f>
        <v>003</v>
      </c>
    </row>
    <row r="1303" spans="1:3" x14ac:dyDescent="0.35">
      <c r="A1303" s="5">
        <v>1296</v>
      </c>
      <c r="B1303" s="2" t="str">
        <f>"00032791"</f>
        <v>00032791</v>
      </c>
      <c r="C1303" s="2" t="s">
        <v>4</v>
      </c>
    </row>
    <row r="1304" spans="1:3" ht="29" x14ac:dyDescent="0.35">
      <c r="A1304" s="5">
        <v>1297</v>
      </c>
      <c r="B1304" s="2" t="str">
        <f>"00203037"</f>
        <v>00203037</v>
      </c>
      <c r="C1304" s="2" t="s">
        <v>10</v>
      </c>
    </row>
    <row r="1305" spans="1:3" x14ac:dyDescent="0.35">
      <c r="A1305" s="5">
        <v>1298</v>
      </c>
      <c r="B1305" s="2" t="str">
        <f>"00969891"</f>
        <v>00969891</v>
      </c>
      <c r="C1305" s="2" t="s">
        <v>4</v>
      </c>
    </row>
    <row r="1306" spans="1:3" x14ac:dyDescent="0.35">
      <c r="A1306" s="5">
        <v>1299</v>
      </c>
      <c r="B1306" s="2" t="str">
        <f>"00985169"</f>
        <v>00985169</v>
      </c>
      <c r="C1306" s="2" t="s">
        <v>4</v>
      </c>
    </row>
    <row r="1307" spans="1:3" x14ac:dyDescent="0.35">
      <c r="A1307" s="5">
        <v>1300</v>
      </c>
      <c r="B1307" s="2" t="str">
        <f>"00536954"</f>
        <v>00536954</v>
      </c>
      <c r="C1307" s="2" t="str">
        <f>"003"</f>
        <v>003</v>
      </c>
    </row>
    <row r="1308" spans="1:3" x14ac:dyDescent="0.35">
      <c r="A1308" s="5">
        <v>1301</v>
      </c>
      <c r="B1308" s="2" t="str">
        <f>"00978672"</f>
        <v>00978672</v>
      </c>
      <c r="C1308" s="2" t="str">
        <f>"004"</f>
        <v>004</v>
      </c>
    </row>
    <row r="1309" spans="1:3" x14ac:dyDescent="0.35">
      <c r="A1309" s="5">
        <v>1302</v>
      </c>
      <c r="B1309" s="2" t="str">
        <f>"00697548"</f>
        <v>00697548</v>
      </c>
      <c r="C1309" s="2" t="s">
        <v>4</v>
      </c>
    </row>
    <row r="1310" spans="1:3" x14ac:dyDescent="0.35">
      <c r="A1310" s="5">
        <v>1303</v>
      </c>
      <c r="B1310" s="2" t="str">
        <f>"00472604"</f>
        <v>00472604</v>
      </c>
      <c r="C1310" s="2" t="s">
        <v>4</v>
      </c>
    </row>
    <row r="1311" spans="1:3" x14ac:dyDescent="0.35">
      <c r="A1311" s="5">
        <v>1304</v>
      </c>
      <c r="B1311" s="2" t="str">
        <f>"00926317"</f>
        <v>00926317</v>
      </c>
      <c r="C1311" s="2" t="s">
        <v>4</v>
      </c>
    </row>
    <row r="1312" spans="1:3" x14ac:dyDescent="0.35">
      <c r="A1312" s="5">
        <v>1305</v>
      </c>
      <c r="B1312" s="2" t="str">
        <f>"00980180"</f>
        <v>00980180</v>
      </c>
      <c r="C1312" s="2" t="s">
        <v>4</v>
      </c>
    </row>
    <row r="1313" spans="1:3" x14ac:dyDescent="0.35">
      <c r="A1313" s="5">
        <v>1306</v>
      </c>
      <c r="B1313" s="2" t="str">
        <f>"00985309"</f>
        <v>00985309</v>
      </c>
      <c r="C1313" s="2" t="s">
        <v>6</v>
      </c>
    </row>
    <row r="1314" spans="1:3" x14ac:dyDescent="0.35">
      <c r="A1314" s="5">
        <v>1307</v>
      </c>
      <c r="B1314" s="2" t="str">
        <f>"00986465"</f>
        <v>00986465</v>
      </c>
      <c r="C1314" s="2" t="str">
        <f>"003"</f>
        <v>003</v>
      </c>
    </row>
    <row r="1315" spans="1:3" x14ac:dyDescent="0.35">
      <c r="A1315" s="5">
        <v>1308</v>
      </c>
      <c r="B1315" s="2" t="str">
        <f>"00837425"</f>
        <v>00837425</v>
      </c>
      <c r="C1315" s="2" t="s">
        <v>4</v>
      </c>
    </row>
    <row r="1316" spans="1:3" x14ac:dyDescent="0.35">
      <c r="A1316" s="5">
        <v>1309</v>
      </c>
      <c r="B1316" s="2" t="str">
        <f>"00487956"</f>
        <v>00487956</v>
      </c>
      <c r="C1316" s="2" t="s">
        <v>4</v>
      </c>
    </row>
    <row r="1317" spans="1:3" ht="29" x14ac:dyDescent="0.35">
      <c r="A1317" s="5">
        <v>1310</v>
      </c>
      <c r="B1317" s="2" t="str">
        <f>"00978859"</f>
        <v>00978859</v>
      </c>
      <c r="C1317" s="2" t="s">
        <v>10</v>
      </c>
    </row>
    <row r="1318" spans="1:3" x14ac:dyDescent="0.35">
      <c r="A1318" s="5">
        <v>1311</v>
      </c>
      <c r="B1318" s="2" t="str">
        <f>"00540407"</f>
        <v>00540407</v>
      </c>
      <c r="C1318" s="2" t="s">
        <v>4</v>
      </c>
    </row>
    <row r="1319" spans="1:3" ht="29" x14ac:dyDescent="0.35">
      <c r="A1319" s="5">
        <v>1312</v>
      </c>
      <c r="B1319" s="2" t="str">
        <f>"00984430"</f>
        <v>00984430</v>
      </c>
      <c r="C1319" s="2" t="s">
        <v>5</v>
      </c>
    </row>
    <row r="1320" spans="1:3" x14ac:dyDescent="0.35">
      <c r="A1320" s="5">
        <v>1313</v>
      </c>
      <c r="B1320" s="2" t="str">
        <f>"00984716"</f>
        <v>00984716</v>
      </c>
      <c r="C1320" s="2" t="str">
        <f>"001"</f>
        <v>001</v>
      </c>
    </row>
    <row r="1321" spans="1:3" x14ac:dyDescent="0.35">
      <c r="A1321" s="5">
        <v>1314</v>
      </c>
      <c r="B1321" s="2" t="str">
        <f>"00431848"</f>
        <v>00431848</v>
      </c>
      <c r="C1321" s="2" t="s">
        <v>4</v>
      </c>
    </row>
    <row r="1322" spans="1:3" x14ac:dyDescent="0.35">
      <c r="A1322" s="5">
        <v>1315</v>
      </c>
      <c r="B1322" s="2" t="str">
        <f>"00962982"</f>
        <v>00962982</v>
      </c>
      <c r="C1322" s="2" t="str">
        <f>"003"</f>
        <v>003</v>
      </c>
    </row>
    <row r="1323" spans="1:3" x14ac:dyDescent="0.35">
      <c r="A1323" s="5">
        <v>1316</v>
      </c>
      <c r="B1323" s="2" t="str">
        <f>"00986742"</f>
        <v>00986742</v>
      </c>
      <c r="C1323" s="2" t="s">
        <v>12</v>
      </c>
    </row>
    <row r="1324" spans="1:3" x14ac:dyDescent="0.35">
      <c r="A1324" s="5">
        <v>1317</v>
      </c>
      <c r="B1324" s="2" t="str">
        <f>"00387086"</f>
        <v>00387086</v>
      </c>
      <c r="C1324" s="2" t="s">
        <v>4</v>
      </c>
    </row>
    <row r="1325" spans="1:3" x14ac:dyDescent="0.35">
      <c r="A1325" s="5">
        <v>1318</v>
      </c>
      <c r="B1325" s="2" t="str">
        <f>"00981224"</f>
        <v>00981224</v>
      </c>
      <c r="C1325" s="2" t="str">
        <f>"003"</f>
        <v>003</v>
      </c>
    </row>
    <row r="1326" spans="1:3" x14ac:dyDescent="0.35">
      <c r="A1326" s="5">
        <v>1319</v>
      </c>
      <c r="B1326" s="2" t="str">
        <f>"00978798"</f>
        <v>00978798</v>
      </c>
      <c r="C1326" s="2" t="str">
        <f>"003"</f>
        <v>003</v>
      </c>
    </row>
    <row r="1327" spans="1:3" x14ac:dyDescent="0.35">
      <c r="A1327" s="5">
        <v>1320</v>
      </c>
      <c r="B1327" s="2" t="str">
        <f>"00984334"</f>
        <v>00984334</v>
      </c>
      <c r="C1327" s="2" t="s">
        <v>6</v>
      </c>
    </row>
    <row r="1328" spans="1:3" x14ac:dyDescent="0.35">
      <c r="A1328" s="5">
        <v>1321</v>
      </c>
      <c r="B1328" s="2" t="str">
        <f>"00580096"</f>
        <v>00580096</v>
      </c>
      <c r="C1328" s="2" t="str">
        <f>"004"</f>
        <v>004</v>
      </c>
    </row>
    <row r="1329" spans="1:3" x14ac:dyDescent="0.35">
      <c r="A1329" s="5">
        <v>1322</v>
      </c>
      <c r="B1329" s="2" t="str">
        <f>"00978969"</f>
        <v>00978969</v>
      </c>
      <c r="C1329" s="2" t="s">
        <v>4</v>
      </c>
    </row>
    <row r="1330" spans="1:3" x14ac:dyDescent="0.35">
      <c r="A1330" s="5">
        <v>1323</v>
      </c>
      <c r="B1330" s="2" t="str">
        <f>"201604005053"</f>
        <v>201604005053</v>
      </c>
      <c r="C1330" s="2" t="str">
        <f>"001"</f>
        <v>001</v>
      </c>
    </row>
    <row r="1331" spans="1:3" x14ac:dyDescent="0.35">
      <c r="A1331" s="5">
        <v>1324</v>
      </c>
      <c r="B1331" s="2" t="str">
        <f>"00983567"</f>
        <v>00983567</v>
      </c>
      <c r="C1331" s="2" t="s">
        <v>4</v>
      </c>
    </row>
    <row r="1332" spans="1:3" x14ac:dyDescent="0.35">
      <c r="A1332" s="5">
        <v>1325</v>
      </c>
      <c r="B1332" s="2" t="str">
        <f>"00983946"</f>
        <v>00983946</v>
      </c>
      <c r="C1332" s="2" t="str">
        <f>"003"</f>
        <v>003</v>
      </c>
    </row>
    <row r="1333" spans="1:3" ht="29" x14ac:dyDescent="0.35">
      <c r="A1333" s="5">
        <v>1326</v>
      </c>
      <c r="B1333" s="2" t="str">
        <f>"00817343"</f>
        <v>00817343</v>
      </c>
      <c r="C1333" s="2" t="s">
        <v>5</v>
      </c>
    </row>
    <row r="1334" spans="1:3" x14ac:dyDescent="0.35">
      <c r="A1334" s="5">
        <v>1327</v>
      </c>
      <c r="B1334" s="2" t="str">
        <f>"00985453"</f>
        <v>00985453</v>
      </c>
      <c r="C1334" s="2" t="s">
        <v>14</v>
      </c>
    </row>
    <row r="1335" spans="1:3" x14ac:dyDescent="0.35">
      <c r="A1335" s="5">
        <v>1328</v>
      </c>
      <c r="B1335" s="2" t="str">
        <f>"00985729"</f>
        <v>00985729</v>
      </c>
      <c r="C1335" s="2" t="s">
        <v>4</v>
      </c>
    </row>
    <row r="1336" spans="1:3" x14ac:dyDescent="0.35">
      <c r="A1336" s="5">
        <v>1329</v>
      </c>
      <c r="B1336" s="2" t="str">
        <f>"00984742"</f>
        <v>00984742</v>
      </c>
      <c r="C1336" s="2" t="str">
        <f>"004"</f>
        <v>004</v>
      </c>
    </row>
    <row r="1337" spans="1:3" x14ac:dyDescent="0.35">
      <c r="A1337" s="5">
        <v>1330</v>
      </c>
      <c r="B1337" s="2" t="str">
        <f>"00985667"</f>
        <v>00985667</v>
      </c>
      <c r="C1337" s="2" t="s">
        <v>4</v>
      </c>
    </row>
    <row r="1338" spans="1:3" x14ac:dyDescent="0.35">
      <c r="A1338" s="5">
        <v>1331</v>
      </c>
      <c r="B1338" s="2" t="str">
        <f>"00986466"</f>
        <v>00986466</v>
      </c>
      <c r="C1338" s="2" t="str">
        <f>"003"</f>
        <v>003</v>
      </c>
    </row>
    <row r="1339" spans="1:3" x14ac:dyDescent="0.35">
      <c r="A1339" s="5">
        <v>1332</v>
      </c>
      <c r="B1339" s="2" t="str">
        <f>"00986191"</f>
        <v>00986191</v>
      </c>
      <c r="C1339" s="2" t="s">
        <v>4</v>
      </c>
    </row>
    <row r="1340" spans="1:3" x14ac:dyDescent="0.35">
      <c r="A1340" s="5">
        <v>1333</v>
      </c>
      <c r="B1340" s="2" t="str">
        <f>"00986848"</f>
        <v>00986848</v>
      </c>
      <c r="C1340" s="2" t="s">
        <v>4</v>
      </c>
    </row>
    <row r="1341" spans="1:3" x14ac:dyDescent="0.35">
      <c r="A1341" s="5">
        <v>1334</v>
      </c>
      <c r="B1341" s="2" t="str">
        <f>"00207263"</f>
        <v>00207263</v>
      </c>
      <c r="C1341" s="2" t="str">
        <f>"003"</f>
        <v>003</v>
      </c>
    </row>
    <row r="1342" spans="1:3" x14ac:dyDescent="0.35">
      <c r="A1342" s="5">
        <v>1335</v>
      </c>
      <c r="B1342" s="2" t="str">
        <f>"00986736"</f>
        <v>00986736</v>
      </c>
      <c r="C1342" s="2" t="str">
        <f>"003"</f>
        <v>003</v>
      </c>
    </row>
    <row r="1343" spans="1:3" x14ac:dyDescent="0.35">
      <c r="A1343" s="5">
        <v>1336</v>
      </c>
      <c r="B1343" s="2" t="str">
        <f>"00987032"</f>
        <v>00987032</v>
      </c>
      <c r="C1343" s="2" t="s">
        <v>12</v>
      </c>
    </row>
    <row r="1344" spans="1:3" x14ac:dyDescent="0.35">
      <c r="A1344" s="5">
        <v>1337</v>
      </c>
      <c r="B1344" s="2" t="str">
        <f>"00680108"</f>
        <v>00680108</v>
      </c>
      <c r="C1344" s="2" t="s">
        <v>6</v>
      </c>
    </row>
    <row r="1345" spans="1:3" x14ac:dyDescent="0.35">
      <c r="A1345" s="5">
        <v>1338</v>
      </c>
      <c r="B1345" s="2" t="str">
        <f>"00971888"</f>
        <v>00971888</v>
      </c>
      <c r="C1345" s="2" t="s">
        <v>4</v>
      </c>
    </row>
    <row r="1346" spans="1:3" x14ac:dyDescent="0.35">
      <c r="A1346" s="5">
        <v>1339</v>
      </c>
      <c r="B1346" s="2" t="str">
        <f>"201511038176"</f>
        <v>201511038176</v>
      </c>
      <c r="C1346" s="2" t="s">
        <v>12</v>
      </c>
    </row>
    <row r="1347" spans="1:3" x14ac:dyDescent="0.35">
      <c r="A1347" s="5">
        <v>1340</v>
      </c>
      <c r="B1347" s="2" t="str">
        <f>"00983791"</f>
        <v>00983791</v>
      </c>
      <c r="C1347" s="2" t="str">
        <f>"003"</f>
        <v>003</v>
      </c>
    </row>
    <row r="1348" spans="1:3" x14ac:dyDescent="0.35">
      <c r="A1348" s="5">
        <v>1341</v>
      </c>
      <c r="B1348" s="2" t="str">
        <f>"00984127"</f>
        <v>00984127</v>
      </c>
      <c r="C1348" s="2" t="str">
        <f>"003"</f>
        <v>003</v>
      </c>
    </row>
    <row r="1349" spans="1:3" x14ac:dyDescent="0.35">
      <c r="A1349" s="5">
        <v>1342</v>
      </c>
      <c r="B1349" s="2" t="str">
        <f>"00542219"</f>
        <v>00542219</v>
      </c>
      <c r="C1349" s="2" t="s">
        <v>4</v>
      </c>
    </row>
    <row r="1350" spans="1:3" ht="29" x14ac:dyDescent="0.35">
      <c r="A1350" s="5">
        <v>1343</v>
      </c>
      <c r="B1350" s="2" t="str">
        <f>"00892241"</f>
        <v>00892241</v>
      </c>
      <c r="C1350" s="2" t="s">
        <v>10</v>
      </c>
    </row>
    <row r="1351" spans="1:3" x14ac:dyDescent="0.35">
      <c r="A1351" s="5">
        <v>1344</v>
      </c>
      <c r="B1351" s="2" t="str">
        <f>"00850773"</f>
        <v>00850773</v>
      </c>
      <c r="C1351" s="2" t="s">
        <v>4</v>
      </c>
    </row>
    <row r="1352" spans="1:3" x14ac:dyDescent="0.35">
      <c r="A1352" s="5">
        <v>1345</v>
      </c>
      <c r="B1352" s="2" t="str">
        <f>"201402003438"</f>
        <v>201402003438</v>
      </c>
      <c r="C1352" s="2" t="s">
        <v>12</v>
      </c>
    </row>
    <row r="1353" spans="1:3" x14ac:dyDescent="0.35">
      <c r="A1353" s="5">
        <v>1346</v>
      </c>
      <c r="B1353" s="2" t="str">
        <f>"00915851"</f>
        <v>00915851</v>
      </c>
      <c r="C1353" s="2" t="s">
        <v>4</v>
      </c>
    </row>
    <row r="1354" spans="1:3" x14ac:dyDescent="0.35">
      <c r="A1354" s="5">
        <v>1347</v>
      </c>
      <c r="B1354" s="2" t="str">
        <f>"00984061"</f>
        <v>00984061</v>
      </c>
      <c r="C1354" s="2" t="str">
        <f>"003"</f>
        <v>003</v>
      </c>
    </row>
    <row r="1355" spans="1:3" x14ac:dyDescent="0.35">
      <c r="A1355" s="5">
        <v>1348</v>
      </c>
      <c r="B1355" s="2" t="str">
        <f>"00547832"</f>
        <v>00547832</v>
      </c>
      <c r="C1355" s="2" t="str">
        <f>"003"</f>
        <v>003</v>
      </c>
    </row>
    <row r="1356" spans="1:3" x14ac:dyDescent="0.35">
      <c r="A1356" s="5">
        <v>1349</v>
      </c>
      <c r="B1356" s="2" t="str">
        <f>"00425605"</f>
        <v>00425605</v>
      </c>
      <c r="C1356" s="2" t="s">
        <v>4</v>
      </c>
    </row>
    <row r="1357" spans="1:3" x14ac:dyDescent="0.35">
      <c r="A1357" s="5">
        <v>1350</v>
      </c>
      <c r="B1357" s="2" t="str">
        <f>"00761478"</f>
        <v>00761478</v>
      </c>
      <c r="C1357" s="2" t="str">
        <f>"003"</f>
        <v>003</v>
      </c>
    </row>
    <row r="1358" spans="1:3" x14ac:dyDescent="0.35">
      <c r="A1358" s="5">
        <v>1351</v>
      </c>
      <c r="B1358" s="2" t="str">
        <f>"00839564"</f>
        <v>00839564</v>
      </c>
      <c r="C1358" s="2" t="s">
        <v>4</v>
      </c>
    </row>
    <row r="1359" spans="1:3" x14ac:dyDescent="0.35">
      <c r="A1359" s="5">
        <v>1352</v>
      </c>
      <c r="B1359" s="2" t="str">
        <f>"00985351"</f>
        <v>00985351</v>
      </c>
      <c r="C1359" s="2" t="s">
        <v>12</v>
      </c>
    </row>
    <row r="1360" spans="1:3" x14ac:dyDescent="0.35">
      <c r="A1360" s="5">
        <v>1353</v>
      </c>
      <c r="B1360" s="2" t="str">
        <f>"00337987"</f>
        <v>00337987</v>
      </c>
      <c r="C1360" s="2" t="s">
        <v>14</v>
      </c>
    </row>
    <row r="1361" spans="1:3" x14ac:dyDescent="0.35">
      <c r="A1361" s="5">
        <v>1354</v>
      </c>
      <c r="B1361" s="2" t="str">
        <f>"00293457"</f>
        <v>00293457</v>
      </c>
      <c r="C1361" s="2" t="str">
        <f>"003"</f>
        <v>003</v>
      </c>
    </row>
    <row r="1362" spans="1:3" x14ac:dyDescent="0.35">
      <c r="A1362" s="5">
        <v>1355</v>
      </c>
      <c r="B1362" s="2" t="str">
        <f>"00984362"</f>
        <v>00984362</v>
      </c>
      <c r="C1362" s="2" t="s">
        <v>4</v>
      </c>
    </row>
    <row r="1363" spans="1:3" x14ac:dyDescent="0.35">
      <c r="A1363" s="5">
        <v>1356</v>
      </c>
      <c r="B1363" s="2" t="str">
        <f>"00758472"</f>
        <v>00758472</v>
      </c>
      <c r="C1363" s="2" t="str">
        <f>"003"</f>
        <v>003</v>
      </c>
    </row>
    <row r="1364" spans="1:3" x14ac:dyDescent="0.35">
      <c r="A1364" s="5">
        <v>1357</v>
      </c>
      <c r="B1364" s="2" t="str">
        <f>"00985872"</f>
        <v>00985872</v>
      </c>
      <c r="C1364" s="2" t="s">
        <v>4</v>
      </c>
    </row>
    <row r="1365" spans="1:3" x14ac:dyDescent="0.35">
      <c r="A1365" s="5">
        <v>1358</v>
      </c>
      <c r="B1365" s="2" t="str">
        <f>"00280750"</f>
        <v>00280750</v>
      </c>
      <c r="C1365" s="2" t="s">
        <v>4</v>
      </c>
    </row>
    <row r="1366" spans="1:3" x14ac:dyDescent="0.35">
      <c r="A1366" s="5">
        <v>1359</v>
      </c>
      <c r="B1366" s="2" t="str">
        <f>"00817380"</f>
        <v>00817380</v>
      </c>
      <c r="C1366" s="2" t="str">
        <f>"003"</f>
        <v>003</v>
      </c>
    </row>
    <row r="1367" spans="1:3" x14ac:dyDescent="0.35">
      <c r="A1367" s="5">
        <v>1360</v>
      </c>
      <c r="B1367" s="2" t="str">
        <f>"00938714"</f>
        <v>00938714</v>
      </c>
      <c r="C1367" s="2" t="s">
        <v>4</v>
      </c>
    </row>
    <row r="1368" spans="1:3" x14ac:dyDescent="0.35">
      <c r="A1368" s="5">
        <v>1361</v>
      </c>
      <c r="B1368" s="2" t="str">
        <f>"00986012"</f>
        <v>00986012</v>
      </c>
      <c r="C1368" s="2" t="s">
        <v>4</v>
      </c>
    </row>
    <row r="1369" spans="1:3" ht="29" x14ac:dyDescent="0.35">
      <c r="A1369" s="5">
        <v>1362</v>
      </c>
      <c r="B1369" s="2" t="str">
        <f>"00816759"</f>
        <v>00816759</v>
      </c>
      <c r="C1369" s="2" t="s">
        <v>5</v>
      </c>
    </row>
    <row r="1370" spans="1:3" x14ac:dyDescent="0.35">
      <c r="A1370" s="5">
        <v>1363</v>
      </c>
      <c r="B1370" s="2" t="str">
        <f>"00980413"</f>
        <v>00980413</v>
      </c>
      <c r="C1370" s="2" t="str">
        <f>"004"</f>
        <v>004</v>
      </c>
    </row>
    <row r="1371" spans="1:3" x14ac:dyDescent="0.35">
      <c r="A1371" s="5">
        <v>1364</v>
      </c>
      <c r="B1371" s="2" t="str">
        <f>"00986919"</f>
        <v>00986919</v>
      </c>
      <c r="C1371" s="2" t="s">
        <v>4</v>
      </c>
    </row>
    <row r="1372" spans="1:3" x14ac:dyDescent="0.35">
      <c r="A1372" s="5">
        <v>1365</v>
      </c>
      <c r="B1372" s="2" t="str">
        <f>"00846996"</f>
        <v>00846996</v>
      </c>
      <c r="C1372" s="2" t="str">
        <f>"003"</f>
        <v>003</v>
      </c>
    </row>
    <row r="1373" spans="1:3" ht="29" x14ac:dyDescent="0.35">
      <c r="A1373" s="5">
        <v>1366</v>
      </c>
      <c r="B1373" s="2" t="str">
        <f>"00059956"</f>
        <v>00059956</v>
      </c>
      <c r="C1373" s="2" t="s">
        <v>11</v>
      </c>
    </row>
    <row r="1374" spans="1:3" x14ac:dyDescent="0.35">
      <c r="A1374" s="5">
        <v>1367</v>
      </c>
      <c r="B1374" s="2" t="str">
        <f>"00549815"</f>
        <v>00549815</v>
      </c>
      <c r="C1374" s="2" t="str">
        <f>"003"</f>
        <v>003</v>
      </c>
    </row>
    <row r="1375" spans="1:3" x14ac:dyDescent="0.35">
      <c r="A1375" s="5">
        <v>1368</v>
      </c>
      <c r="B1375" s="2" t="str">
        <f>"00504140"</f>
        <v>00504140</v>
      </c>
      <c r="C1375" s="2" t="s">
        <v>9</v>
      </c>
    </row>
    <row r="1376" spans="1:3" x14ac:dyDescent="0.35">
      <c r="A1376" s="5">
        <v>1369</v>
      </c>
      <c r="B1376" s="2" t="str">
        <f>"00494577"</f>
        <v>00494577</v>
      </c>
      <c r="C1376" s="2" t="str">
        <f>"003"</f>
        <v>003</v>
      </c>
    </row>
    <row r="1377" spans="1:3" x14ac:dyDescent="0.35">
      <c r="A1377" s="5">
        <v>1370</v>
      </c>
      <c r="B1377" s="2" t="str">
        <f>"00985236"</f>
        <v>00985236</v>
      </c>
      <c r="C1377" s="2" t="str">
        <f>"001"</f>
        <v>001</v>
      </c>
    </row>
    <row r="1378" spans="1:3" x14ac:dyDescent="0.35">
      <c r="A1378" s="5">
        <v>1371</v>
      </c>
      <c r="B1378" s="2" t="str">
        <f>"00552351"</f>
        <v>00552351</v>
      </c>
      <c r="C1378" s="2" t="str">
        <f>"003"</f>
        <v>003</v>
      </c>
    </row>
    <row r="1379" spans="1:3" x14ac:dyDescent="0.35">
      <c r="A1379" s="5">
        <v>1372</v>
      </c>
      <c r="B1379" s="2" t="str">
        <f>"00561524"</f>
        <v>00561524</v>
      </c>
      <c r="C1379" s="2" t="str">
        <f>"003"</f>
        <v>003</v>
      </c>
    </row>
    <row r="1380" spans="1:3" ht="29" x14ac:dyDescent="0.35">
      <c r="A1380" s="5">
        <v>1373</v>
      </c>
      <c r="B1380" s="2" t="str">
        <f>"00986592"</f>
        <v>00986592</v>
      </c>
      <c r="C1380" s="2" t="s">
        <v>10</v>
      </c>
    </row>
    <row r="1381" spans="1:3" x14ac:dyDescent="0.35">
      <c r="A1381" s="5">
        <v>1374</v>
      </c>
      <c r="B1381" s="2" t="str">
        <f>"00225910"</f>
        <v>00225910</v>
      </c>
      <c r="C1381" s="2" t="s">
        <v>4</v>
      </c>
    </row>
    <row r="1382" spans="1:3" x14ac:dyDescent="0.35">
      <c r="A1382" s="5">
        <v>1375</v>
      </c>
      <c r="B1382" s="2" t="str">
        <f>"00986621"</f>
        <v>00986621</v>
      </c>
      <c r="C1382" s="2" t="s">
        <v>4</v>
      </c>
    </row>
    <row r="1383" spans="1:3" x14ac:dyDescent="0.35">
      <c r="A1383" s="5">
        <v>1376</v>
      </c>
      <c r="B1383" s="2" t="str">
        <f>"00819184"</f>
        <v>00819184</v>
      </c>
      <c r="C1383" s="2" t="s">
        <v>4</v>
      </c>
    </row>
    <row r="1384" spans="1:3" x14ac:dyDescent="0.35">
      <c r="A1384" s="5">
        <v>1377</v>
      </c>
      <c r="B1384" s="2" t="str">
        <f>"00984769"</f>
        <v>00984769</v>
      </c>
      <c r="C1384" s="2" t="str">
        <f>"003"</f>
        <v>003</v>
      </c>
    </row>
    <row r="1385" spans="1:3" x14ac:dyDescent="0.35">
      <c r="A1385" s="5">
        <v>1378</v>
      </c>
      <c r="B1385" s="2" t="str">
        <f>"00970359"</f>
        <v>00970359</v>
      </c>
      <c r="C1385" s="2" t="str">
        <f>"003"</f>
        <v>003</v>
      </c>
    </row>
    <row r="1386" spans="1:3" x14ac:dyDescent="0.35">
      <c r="A1386" s="5">
        <v>1379</v>
      </c>
      <c r="B1386" s="2" t="str">
        <f>"00984096"</f>
        <v>00984096</v>
      </c>
      <c r="C1386" s="2" t="str">
        <f>"003"</f>
        <v>003</v>
      </c>
    </row>
    <row r="1387" spans="1:3" x14ac:dyDescent="0.35">
      <c r="A1387" s="5">
        <v>1380</v>
      </c>
      <c r="B1387" s="2" t="str">
        <f>"00575755"</f>
        <v>00575755</v>
      </c>
      <c r="C1387" s="2" t="s">
        <v>19</v>
      </c>
    </row>
    <row r="1388" spans="1:3" x14ac:dyDescent="0.35">
      <c r="A1388" s="5">
        <v>1381</v>
      </c>
      <c r="B1388" s="2" t="str">
        <f>"00975578"</f>
        <v>00975578</v>
      </c>
      <c r="C1388" s="2" t="s">
        <v>14</v>
      </c>
    </row>
    <row r="1389" spans="1:3" x14ac:dyDescent="0.35">
      <c r="A1389" s="5">
        <v>1382</v>
      </c>
      <c r="B1389" s="2" t="str">
        <f>"00986405"</f>
        <v>00986405</v>
      </c>
      <c r="C1389" s="2" t="s">
        <v>6</v>
      </c>
    </row>
    <row r="1390" spans="1:3" x14ac:dyDescent="0.35">
      <c r="A1390" s="5">
        <v>1383</v>
      </c>
      <c r="B1390" s="2" t="str">
        <f>"00985784"</f>
        <v>00985784</v>
      </c>
      <c r="C1390" s="2" t="s">
        <v>4</v>
      </c>
    </row>
    <row r="1391" spans="1:3" x14ac:dyDescent="0.35">
      <c r="A1391" s="5">
        <v>1384</v>
      </c>
      <c r="B1391" s="2" t="str">
        <f>"00125753"</f>
        <v>00125753</v>
      </c>
      <c r="C1391" s="2" t="str">
        <f>"003"</f>
        <v>003</v>
      </c>
    </row>
    <row r="1392" spans="1:3" x14ac:dyDescent="0.35">
      <c r="A1392" s="5">
        <v>1385</v>
      </c>
      <c r="B1392" s="2" t="str">
        <f>"00765986"</f>
        <v>00765986</v>
      </c>
      <c r="C1392" s="2" t="s">
        <v>4</v>
      </c>
    </row>
    <row r="1393" spans="1:3" x14ac:dyDescent="0.35">
      <c r="A1393" s="5">
        <v>1386</v>
      </c>
      <c r="B1393" s="2" t="str">
        <f>"00838418"</f>
        <v>00838418</v>
      </c>
      <c r="C1393" s="2" t="str">
        <f>"003"</f>
        <v>003</v>
      </c>
    </row>
    <row r="1394" spans="1:3" x14ac:dyDescent="0.35">
      <c r="A1394" s="5">
        <v>1387</v>
      </c>
      <c r="B1394" s="2" t="str">
        <f>"00611935"</f>
        <v>00611935</v>
      </c>
      <c r="C1394" s="2" t="str">
        <f>"003"</f>
        <v>003</v>
      </c>
    </row>
    <row r="1395" spans="1:3" ht="29" x14ac:dyDescent="0.35">
      <c r="A1395" s="5">
        <v>1388</v>
      </c>
      <c r="B1395" s="2" t="str">
        <f>"201406003966"</f>
        <v>201406003966</v>
      </c>
      <c r="C1395" s="2" t="s">
        <v>5</v>
      </c>
    </row>
    <row r="1396" spans="1:3" x14ac:dyDescent="0.35">
      <c r="A1396" s="5">
        <v>1389</v>
      </c>
      <c r="B1396" s="2" t="str">
        <f>"00984407"</f>
        <v>00984407</v>
      </c>
      <c r="C1396" s="2" t="str">
        <f>"003"</f>
        <v>003</v>
      </c>
    </row>
    <row r="1397" spans="1:3" x14ac:dyDescent="0.35">
      <c r="A1397" s="5">
        <v>1390</v>
      </c>
      <c r="B1397" s="2" t="str">
        <f>"00495346"</f>
        <v>00495346</v>
      </c>
      <c r="C1397" s="2" t="s">
        <v>4</v>
      </c>
    </row>
    <row r="1398" spans="1:3" x14ac:dyDescent="0.35">
      <c r="A1398" s="5">
        <v>1391</v>
      </c>
      <c r="B1398" s="2" t="str">
        <f>"00986631"</f>
        <v>00986631</v>
      </c>
      <c r="C1398" s="2" t="s">
        <v>4</v>
      </c>
    </row>
    <row r="1399" spans="1:3" x14ac:dyDescent="0.35">
      <c r="A1399" s="5">
        <v>1392</v>
      </c>
      <c r="B1399" s="2" t="str">
        <f>"00979369"</f>
        <v>00979369</v>
      </c>
      <c r="C1399" s="2" t="str">
        <f>"003"</f>
        <v>003</v>
      </c>
    </row>
    <row r="1400" spans="1:3" x14ac:dyDescent="0.35">
      <c r="A1400" s="5">
        <v>1393</v>
      </c>
      <c r="B1400" s="2" t="str">
        <f>"00872156"</f>
        <v>00872156</v>
      </c>
      <c r="C1400" s="2" t="str">
        <f>"003"</f>
        <v>003</v>
      </c>
    </row>
    <row r="1401" spans="1:3" x14ac:dyDescent="0.35">
      <c r="A1401" s="5">
        <v>1394</v>
      </c>
      <c r="B1401" s="2" t="str">
        <f>"201502000824"</f>
        <v>201502000824</v>
      </c>
      <c r="C1401" s="2" t="str">
        <f>"003"</f>
        <v>003</v>
      </c>
    </row>
    <row r="1402" spans="1:3" x14ac:dyDescent="0.35">
      <c r="A1402" s="5">
        <v>1395</v>
      </c>
      <c r="B1402" s="2" t="str">
        <f>"00935777"</f>
        <v>00935777</v>
      </c>
      <c r="C1402" s="2" t="s">
        <v>4</v>
      </c>
    </row>
    <row r="1403" spans="1:3" x14ac:dyDescent="0.35">
      <c r="A1403" s="5">
        <v>1396</v>
      </c>
      <c r="B1403" s="2" t="str">
        <f>"00986452"</f>
        <v>00986452</v>
      </c>
      <c r="C1403" s="2" t="str">
        <f>"003"</f>
        <v>003</v>
      </c>
    </row>
    <row r="1404" spans="1:3" x14ac:dyDescent="0.35">
      <c r="A1404" s="5">
        <v>1397</v>
      </c>
      <c r="B1404" s="2" t="str">
        <f>"00986681"</f>
        <v>00986681</v>
      </c>
      <c r="C1404" s="2" t="str">
        <f>"001"</f>
        <v>001</v>
      </c>
    </row>
    <row r="1405" spans="1:3" x14ac:dyDescent="0.35">
      <c r="A1405" s="5">
        <v>1398</v>
      </c>
      <c r="B1405" s="2" t="str">
        <f>"00801284"</f>
        <v>00801284</v>
      </c>
      <c r="C1405" s="2" t="str">
        <f>"003"</f>
        <v>003</v>
      </c>
    </row>
    <row r="1406" spans="1:3" x14ac:dyDescent="0.35">
      <c r="A1406" s="5">
        <v>1399</v>
      </c>
      <c r="B1406" s="2" t="str">
        <f>"00981697"</f>
        <v>00981697</v>
      </c>
      <c r="C1406" s="2" t="str">
        <f>"003"</f>
        <v>003</v>
      </c>
    </row>
    <row r="1407" spans="1:3" x14ac:dyDescent="0.35">
      <c r="A1407" s="5">
        <v>1400</v>
      </c>
      <c r="B1407" s="2" t="str">
        <f>"00956021"</f>
        <v>00956021</v>
      </c>
      <c r="C1407" s="2" t="str">
        <f>"003"</f>
        <v>003</v>
      </c>
    </row>
    <row r="1408" spans="1:3" x14ac:dyDescent="0.35">
      <c r="A1408" s="5">
        <v>1401</v>
      </c>
      <c r="B1408" s="2" t="str">
        <f>"00982167"</f>
        <v>00982167</v>
      </c>
      <c r="C1408" s="2" t="s">
        <v>4</v>
      </c>
    </row>
    <row r="1409" spans="1:3" x14ac:dyDescent="0.35">
      <c r="A1409" s="5">
        <v>1402</v>
      </c>
      <c r="B1409" s="2" t="str">
        <f>"00114593"</f>
        <v>00114593</v>
      </c>
      <c r="C1409" s="2" t="s">
        <v>4</v>
      </c>
    </row>
    <row r="1410" spans="1:3" ht="29" x14ac:dyDescent="0.35">
      <c r="A1410" s="5">
        <v>1403</v>
      </c>
      <c r="B1410" s="2" t="str">
        <f>"00456364"</f>
        <v>00456364</v>
      </c>
      <c r="C1410" s="2" t="s">
        <v>10</v>
      </c>
    </row>
    <row r="1411" spans="1:3" x14ac:dyDescent="0.35">
      <c r="A1411" s="5">
        <v>1404</v>
      </c>
      <c r="B1411" s="2" t="str">
        <f>"00942134"</f>
        <v>00942134</v>
      </c>
      <c r="C1411" s="2" t="s">
        <v>4</v>
      </c>
    </row>
    <row r="1412" spans="1:3" x14ac:dyDescent="0.35">
      <c r="A1412" s="5">
        <v>1405</v>
      </c>
      <c r="B1412" s="2" t="str">
        <f>"00983499"</f>
        <v>00983499</v>
      </c>
      <c r="C1412" s="2" t="s">
        <v>4</v>
      </c>
    </row>
    <row r="1413" spans="1:3" x14ac:dyDescent="0.35">
      <c r="A1413" s="5">
        <v>1406</v>
      </c>
      <c r="B1413" s="2" t="str">
        <f>"00984783"</f>
        <v>00984783</v>
      </c>
      <c r="C1413" s="2" t="s">
        <v>19</v>
      </c>
    </row>
    <row r="1414" spans="1:3" x14ac:dyDescent="0.35">
      <c r="A1414" s="5">
        <v>1407</v>
      </c>
      <c r="B1414" s="2" t="str">
        <f>"201406013123"</f>
        <v>201406013123</v>
      </c>
      <c r="C1414" s="2" t="str">
        <f>"004"</f>
        <v>004</v>
      </c>
    </row>
    <row r="1415" spans="1:3" x14ac:dyDescent="0.35">
      <c r="A1415" s="5">
        <v>1408</v>
      </c>
      <c r="B1415" s="2" t="str">
        <f>"00984778"</f>
        <v>00984778</v>
      </c>
      <c r="C1415" s="2" t="s">
        <v>4</v>
      </c>
    </row>
    <row r="1416" spans="1:3" ht="29" x14ac:dyDescent="0.35">
      <c r="A1416" s="5">
        <v>1409</v>
      </c>
      <c r="B1416" s="2" t="str">
        <f>"00985098"</f>
        <v>00985098</v>
      </c>
      <c r="C1416" s="2" t="s">
        <v>5</v>
      </c>
    </row>
    <row r="1417" spans="1:3" x14ac:dyDescent="0.35">
      <c r="A1417" s="5">
        <v>1410</v>
      </c>
      <c r="B1417" s="2" t="str">
        <f>"00973845"</f>
        <v>00973845</v>
      </c>
      <c r="C1417" s="2" t="str">
        <f>"003"</f>
        <v>003</v>
      </c>
    </row>
    <row r="1418" spans="1:3" x14ac:dyDescent="0.35">
      <c r="A1418" s="5">
        <v>1411</v>
      </c>
      <c r="B1418" s="2" t="str">
        <f>"00983825"</f>
        <v>00983825</v>
      </c>
      <c r="C1418" s="2" t="s">
        <v>9</v>
      </c>
    </row>
    <row r="1419" spans="1:3" x14ac:dyDescent="0.35">
      <c r="A1419" s="5">
        <v>1412</v>
      </c>
      <c r="B1419" s="2" t="str">
        <f>"00981894"</f>
        <v>00981894</v>
      </c>
      <c r="C1419" s="2" t="s">
        <v>4</v>
      </c>
    </row>
    <row r="1420" spans="1:3" x14ac:dyDescent="0.35">
      <c r="A1420" s="5">
        <v>1413</v>
      </c>
      <c r="B1420" s="2" t="str">
        <f>"00331950"</f>
        <v>00331950</v>
      </c>
      <c r="C1420" s="2" t="s">
        <v>14</v>
      </c>
    </row>
    <row r="1421" spans="1:3" x14ac:dyDescent="0.35">
      <c r="A1421" s="5">
        <v>1414</v>
      </c>
      <c r="B1421" s="2" t="str">
        <f>"00875532"</f>
        <v>00875532</v>
      </c>
      <c r="C1421" s="2" t="str">
        <f>"004"</f>
        <v>004</v>
      </c>
    </row>
    <row r="1422" spans="1:3" x14ac:dyDescent="0.35">
      <c r="A1422" s="5">
        <v>1415</v>
      </c>
      <c r="B1422" s="2" t="str">
        <f>"00936807"</f>
        <v>00936807</v>
      </c>
      <c r="C1422" s="2" t="s">
        <v>4</v>
      </c>
    </row>
    <row r="1423" spans="1:3" x14ac:dyDescent="0.35">
      <c r="A1423" s="5">
        <v>1416</v>
      </c>
      <c r="B1423" s="2" t="str">
        <f>"00985776"</f>
        <v>00985776</v>
      </c>
      <c r="C1423" s="2" t="s">
        <v>4</v>
      </c>
    </row>
    <row r="1424" spans="1:3" ht="29" x14ac:dyDescent="0.35">
      <c r="A1424" s="5">
        <v>1417</v>
      </c>
      <c r="B1424" s="2" t="str">
        <f>"00987063"</f>
        <v>00987063</v>
      </c>
      <c r="C1424" s="2" t="s">
        <v>5</v>
      </c>
    </row>
    <row r="1425" spans="1:3" x14ac:dyDescent="0.35">
      <c r="A1425" s="5">
        <v>1418</v>
      </c>
      <c r="B1425" s="2" t="str">
        <f>"00493225"</f>
        <v>00493225</v>
      </c>
      <c r="C1425" s="2" t="s">
        <v>6</v>
      </c>
    </row>
    <row r="1426" spans="1:3" x14ac:dyDescent="0.35">
      <c r="A1426" s="5">
        <v>1419</v>
      </c>
      <c r="B1426" s="2" t="str">
        <f>"00778584"</f>
        <v>00778584</v>
      </c>
      <c r="C1426" s="2" t="str">
        <f>"003"</f>
        <v>003</v>
      </c>
    </row>
    <row r="1427" spans="1:3" x14ac:dyDescent="0.35">
      <c r="A1427" s="5">
        <v>1420</v>
      </c>
      <c r="B1427" s="2" t="str">
        <f>"00985500"</f>
        <v>00985500</v>
      </c>
      <c r="C1427" s="2" t="str">
        <f>"003"</f>
        <v>003</v>
      </c>
    </row>
    <row r="1428" spans="1:3" x14ac:dyDescent="0.35">
      <c r="A1428" s="5">
        <v>1421</v>
      </c>
      <c r="B1428" s="2" t="str">
        <f>"00502802"</f>
        <v>00502802</v>
      </c>
      <c r="C1428" s="2" t="str">
        <f>"001"</f>
        <v>001</v>
      </c>
    </row>
    <row r="1429" spans="1:3" x14ac:dyDescent="0.35">
      <c r="A1429" s="5">
        <v>1422</v>
      </c>
      <c r="B1429" s="2" t="str">
        <f>"00986394"</f>
        <v>00986394</v>
      </c>
      <c r="C1429" s="2" t="str">
        <f>"003"</f>
        <v>003</v>
      </c>
    </row>
    <row r="1430" spans="1:3" x14ac:dyDescent="0.35">
      <c r="A1430" s="5">
        <v>1423</v>
      </c>
      <c r="B1430" s="2" t="str">
        <f>"00155304"</f>
        <v>00155304</v>
      </c>
      <c r="C1430" s="2" t="s">
        <v>6</v>
      </c>
    </row>
    <row r="1431" spans="1:3" x14ac:dyDescent="0.35">
      <c r="A1431" s="5">
        <v>1424</v>
      </c>
      <c r="B1431" s="2" t="str">
        <f>"00485275"</f>
        <v>00485275</v>
      </c>
      <c r="C1431" s="2" t="s">
        <v>4</v>
      </c>
    </row>
    <row r="1432" spans="1:3" x14ac:dyDescent="0.35">
      <c r="A1432" s="5">
        <v>1425</v>
      </c>
      <c r="B1432" s="2" t="str">
        <f>"00986445"</f>
        <v>00986445</v>
      </c>
      <c r="C1432" s="2" t="s">
        <v>17</v>
      </c>
    </row>
    <row r="1433" spans="1:3" x14ac:dyDescent="0.35">
      <c r="A1433" s="5">
        <v>1426</v>
      </c>
      <c r="B1433" s="2" t="str">
        <f>"00978587"</f>
        <v>00978587</v>
      </c>
      <c r="C1433" s="2" t="str">
        <f>"003"</f>
        <v>003</v>
      </c>
    </row>
    <row r="1434" spans="1:3" x14ac:dyDescent="0.35">
      <c r="A1434" s="5">
        <v>1427</v>
      </c>
      <c r="B1434" s="2" t="str">
        <f>"00548422"</f>
        <v>00548422</v>
      </c>
      <c r="C1434" s="2" t="str">
        <f>"003"</f>
        <v>003</v>
      </c>
    </row>
    <row r="1435" spans="1:3" x14ac:dyDescent="0.35">
      <c r="A1435" s="5">
        <v>1428</v>
      </c>
      <c r="B1435" s="2" t="str">
        <f>"00978886"</f>
        <v>00978886</v>
      </c>
      <c r="C1435" s="2" t="s">
        <v>9</v>
      </c>
    </row>
    <row r="1436" spans="1:3" x14ac:dyDescent="0.35">
      <c r="A1436" s="5">
        <v>1429</v>
      </c>
      <c r="B1436" s="2" t="str">
        <f>"201406008683"</f>
        <v>201406008683</v>
      </c>
      <c r="C1436" s="2" t="s">
        <v>9</v>
      </c>
    </row>
    <row r="1437" spans="1:3" x14ac:dyDescent="0.35">
      <c r="A1437" s="5">
        <v>1430</v>
      </c>
      <c r="B1437" s="2" t="str">
        <f>"201412001380"</f>
        <v>201412001380</v>
      </c>
      <c r="C1437" s="2" t="s">
        <v>4</v>
      </c>
    </row>
    <row r="1438" spans="1:3" x14ac:dyDescent="0.35">
      <c r="A1438" s="5">
        <v>1431</v>
      </c>
      <c r="B1438" s="2" t="str">
        <f>"00638296"</f>
        <v>00638296</v>
      </c>
      <c r="C1438" s="2" t="s">
        <v>4</v>
      </c>
    </row>
    <row r="1439" spans="1:3" x14ac:dyDescent="0.35">
      <c r="A1439" s="5">
        <v>1432</v>
      </c>
      <c r="B1439" s="2" t="str">
        <f>"00202997"</f>
        <v>00202997</v>
      </c>
      <c r="C1439" s="2" t="s">
        <v>4</v>
      </c>
    </row>
    <row r="1440" spans="1:3" x14ac:dyDescent="0.35">
      <c r="A1440" s="5">
        <v>1433</v>
      </c>
      <c r="B1440" s="2" t="str">
        <f>"00629809"</f>
        <v>00629809</v>
      </c>
      <c r="C1440" s="2" t="str">
        <f>"003"</f>
        <v>003</v>
      </c>
    </row>
    <row r="1441" spans="1:3" x14ac:dyDescent="0.35">
      <c r="A1441" s="5">
        <v>1434</v>
      </c>
      <c r="B1441" s="2" t="str">
        <f>"00985094"</f>
        <v>00985094</v>
      </c>
      <c r="C1441" s="2" t="s">
        <v>6</v>
      </c>
    </row>
    <row r="1442" spans="1:3" x14ac:dyDescent="0.35">
      <c r="A1442" s="5">
        <v>1435</v>
      </c>
      <c r="B1442" s="2" t="str">
        <f>"00986966"</f>
        <v>00986966</v>
      </c>
      <c r="C1442" s="2" t="s">
        <v>4</v>
      </c>
    </row>
    <row r="1443" spans="1:3" ht="29" x14ac:dyDescent="0.35">
      <c r="A1443" s="5">
        <v>1436</v>
      </c>
      <c r="B1443" s="2" t="str">
        <f>"00810449"</f>
        <v>00810449</v>
      </c>
      <c r="C1443" s="2" t="s">
        <v>5</v>
      </c>
    </row>
    <row r="1444" spans="1:3" x14ac:dyDescent="0.35">
      <c r="A1444" s="5">
        <v>1437</v>
      </c>
      <c r="B1444" s="2" t="str">
        <f>"00987174"</f>
        <v>00987174</v>
      </c>
      <c r="C1444" s="2" t="s">
        <v>4</v>
      </c>
    </row>
    <row r="1445" spans="1:3" x14ac:dyDescent="0.35">
      <c r="A1445" s="5">
        <v>1438</v>
      </c>
      <c r="B1445" s="2" t="str">
        <f>"00844926"</f>
        <v>00844926</v>
      </c>
      <c r="C1445" s="2" t="str">
        <f>"003"</f>
        <v>003</v>
      </c>
    </row>
    <row r="1446" spans="1:3" x14ac:dyDescent="0.35">
      <c r="A1446" s="5">
        <v>1439</v>
      </c>
      <c r="B1446" s="2" t="str">
        <f>"00985542"</f>
        <v>00985542</v>
      </c>
      <c r="C1446" s="2" t="s">
        <v>4</v>
      </c>
    </row>
    <row r="1447" spans="1:3" x14ac:dyDescent="0.35">
      <c r="A1447" s="5">
        <v>1440</v>
      </c>
      <c r="B1447" s="2" t="str">
        <f>"00986462"</f>
        <v>00986462</v>
      </c>
      <c r="C1447" s="2" t="str">
        <f>"003"</f>
        <v>003</v>
      </c>
    </row>
    <row r="1448" spans="1:3" x14ac:dyDescent="0.35">
      <c r="A1448" s="5">
        <v>1441</v>
      </c>
      <c r="B1448" s="2" t="str">
        <f>"00985331"</f>
        <v>00985331</v>
      </c>
      <c r="C1448" s="2" t="str">
        <f>"003"</f>
        <v>003</v>
      </c>
    </row>
    <row r="1449" spans="1:3" x14ac:dyDescent="0.35">
      <c r="A1449" s="5">
        <v>1442</v>
      </c>
      <c r="B1449" s="2" t="str">
        <f>"201507004102"</f>
        <v>201507004102</v>
      </c>
      <c r="C1449" s="2" t="str">
        <f>"003"</f>
        <v>003</v>
      </c>
    </row>
    <row r="1450" spans="1:3" x14ac:dyDescent="0.35">
      <c r="A1450" s="5">
        <v>1443</v>
      </c>
      <c r="B1450" s="2" t="str">
        <f>"00982185"</f>
        <v>00982185</v>
      </c>
      <c r="C1450" s="2" t="str">
        <f>"003"</f>
        <v>003</v>
      </c>
    </row>
    <row r="1451" spans="1:3" x14ac:dyDescent="0.35">
      <c r="A1451" s="5">
        <v>1444</v>
      </c>
      <c r="B1451" s="2" t="str">
        <f>"00983342"</f>
        <v>00983342</v>
      </c>
      <c r="C1451" s="2" t="s">
        <v>4</v>
      </c>
    </row>
    <row r="1452" spans="1:3" x14ac:dyDescent="0.35">
      <c r="A1452" s="5">
        <v>1445</v>
      </c>
      <c r="B1452" s="2" t="str">
        <f>"00808634"</f>
        <v>00808634</v>
      </c>
      <c r="C1452" s="2" t="s">
        <v>4</v>
      </c>
    </row>
    <row r="1453" spans="1:3" ht="29" x14ac:dyDescent="0.35">
      <c r="A1453" s="5">
        <v>1446</v>
      </c>
      <c r="B1453" s="2" t="str">
        <f>"00977258"</f>
        <v>00977258</v>
      </c>
      <c r="C1453" s="2" t="s">
        <v>11</v>
      </c>
    </row>
    <row r="1454" spans="1:3" x14ac:dyDescent="0.35">
      <c r="A1454" s="5">
        <v>1447</v>
      </c>
      <c r="B1454" s="2" t="str">
        <f>"00983282"</f>
        <v>00983282</v>
      </c>
      <c r="C1454" s="2" t="str">
        <f>"003"</f>
        <v>003</v>
      </c>
    </row>
    <row r="1455" spans="1:3" x14ac:dyDescent="0.35">
      <c r="A1455" s="5">
        <v>1448</v>
      </c>
      <c r="B1455" s="2" t="str">
        <f>"00801624"</f>
        <v>00801624</v>
      </c>
      <c r="C1455" s="2" t="s">
        <v>6</v>
      </c>
    </row>
    <row r="1456" spans="1:3" x14ac:dyDescent="0.35">
      <c r="A1456" s="5">
        <v>1449</v>
      </c>
      <c r="B1456" s="2" t="str">
        <f>"00986280"</f>
        <v>00986280</v>
      </c>
      <c r="C1456" s="2" t="s">
        <v>4</v>
      </c>
    </row>
    <row r="1457" spans="1:3" x14ac:dyDescent="0.35">
      <c r="A1457" s="5">
        <v>1450</v>
      </c>
      <c r="B1457" s="2" t="str">
        <f>"00985355"</f>
        <v>00985355</v>
      </c>
      <c r="C1457" s="2" t="str">
        <f>"003"</f>
        <v>003</v>
      </c>
    </row>
    <row r="1458" spans="1:3" x14ac:dyDescent="0.35">
      <c r="A1458" s="5">
        <v>1451</v>
      </c>
      <c r="B1458" s="2" t="str">
        <f>"00291928"</f>
        <v>00291928</v>
      </c>
      <c r="C1458" s="2" t="s">
        <v>12</v>
      </c>
    </row>
    <row r="1459" spans="1:3" x14ac:dyDescent="0.35">
      <c r="A1459" s="5">
        <v>1452</v>
      </c>
      <c r="B1459" s="2" t="str">
        <f>"00986534"</f>
        <v>00986534</v>
      </c>
      <c r="C1459" s="2" t="s">
        <v>4</v>
      </c>
    </row>
    <row r="1460" spans="1:3" ht="29" x14ac:dyDescent="0.35">
      <c r="A1460" s="5">
        <v>1453</v>
      </c>
      <c r="B1460" s="2" t="str">
        <f>"00985866"</f>
        <v>00985866</v>
      </c>
      <c r="C1460" s="2" t="s">
        <v>5</v>
      </c>
    </row>
    <row r="1461" spans="1:3" x14ac:dyDescent="0.35">
      <c r="A1461" s="5">
        <v>1454</v>
      </c>
      <c r="B1461" s="2" t="str">
        <f>"00981744"</f>
        <v>00981744</v>
      </c>
      <c r="C1461" s="2" t="s">
        <v>4</v>
      </c>
    </row>
    <row r="1462" spans="1:3" x14ac:dyDescent="0.35">
      <c r="A1462" s="5">
        <v>1455</v>
      </c>
      <c r="B1462" s="2" t="str">
        <f>"00144253"</f>
        <v>00144253</v>
      </c>
      <c r="C1462" s="2" t="str">
        <f>"003"</f>
        <v>003</v>
      </c>
    </row>
    <row r="1463" spans="1:3" x14ac:dyDescent="0.35">
      <c r="A1463" s="5">
        <v>1456</v>
      </c>
      <c r="B1463" s="2" t="str">
        <f>"00139569"</f>
        <v>00139569</v>
      </c>
      <c r="C1463" s="2" t="s">
        <v>4</v>
      </c>
    </row>
    <row r="1464" spans="1:3" x14ac:dyDescent="0.35">
      <c r="A1464" s="5">
        <v>1457</v>
      </c>
      <c r="B1464" s="2" t="str">
        <f>"00230232"</f>
        <v>00230232</v>
      </c>
      <c r="C1464" s="2" t="s">
        <v>12</v>
      </c>
    </row>
    <row r="1465" spans="1:3" x14ac:dyDescent="0.35">
      <c r="A1465" s="5">
        <v>1458</v>
      </c>
      <c r="B1465" s="2" t="str">
        <f>"00794788"</f>
        <v>00794788</v>
      </c>
      <c r="C1465" s="2" t="s">
        <v>14</v>
      </c>
    </row>
    <row r="1466" spans="1:3" x14ac:dyDescent="0.35">
      <c r="A1466" s="5">
        <v>1459</v>
      </c>
      <c r="B1466" s="2" t="str">
        <f>"00986464"</f>
        <v>00986464</v>
      </c>
      <c r="C1466" s="2" t="s">
        <v>6</v>
      </c>
    </row>
    <row r="1467" spans="1:3" ht="29" x14ac:dyDescent="0.35">
      <c r="A1467" s="5">
        <v>1460</v>
      </c>
      <c r="B1467" s="2" t="str">
        <f>"00974071"</f>
        <v>00974071</v>
      </c>
      <c r="C1467" s="2" t="s">
        <v>10</v>
      </c>
    </row>
    <row r="1468" spans="1:3" x14ac:dyDescent="0.35">
      <c r="A1468" s="5">
        <v>1461</v>
      </c>
      <c r="B1468" s="2" t="str">
        <f>"00888604"</f>
        <v>00888604</v>
      </c>
      <c r="C1468" s="2" t="str">
        <f>"001"</f>
        <v>001</v>
      </c>
    </row>
    <row r="1469" spans="1:3" x14ac:dyDescent="0.35">
      <c r="A1469" s="5">
        <v>1462</v>
      </c>
      <c r="B1469" s="2" t="str">
        <f>"00985880"</f>
        <v>00985880</v>
      </c>
      <c r="C1469" s="2" t="s">
        <v>12</v>
      </c>
    </row>
    <row r="1470" spans="1:3" x14ac:dyDescent="0.35">
      <c r="A1470" s="5">
        <v>1463</v>
      </c>
      <c r="B1470" s="2" t="str">
        <f>"00986816"</f>
        <v>00986816</v>
      </c>
      <c r="C1470" s="2" t="s">
        <v>6</v>
      </c>
    </row>
    <row r="1471" spans="1:3" x14ac:dyDescent="0.35">
      <c r="A1471" s="5">
        <v>1464</v>
      </c>
      <c r="B1471" s="2" t="str">
        <f>"00933006"</f>
        <v>00933006</v>
      </c>
      <c r="C1471" s="2" t="s">
        <v>14</v>
      </c>
    </row>
    <row r="1472" spans="1:3" x14ac:dyDescent="0.35">
      <c r="A1472" s="5">
        <v>1465</v>
      </c>
      <c r="B1472" s="2" t="str">
        <f>"00484116"</f>
        <v>00484116</v>
      </c>
      <c r="C1472" s="2" t="s">
        <v>9</v>
      </c>
    </row>
    <row r="1473" spans="1:3" x14ac:dyDescent="0.35">
      <c r="A1473" s="5">
        <v>1466</v>
      </c>
      <c r="B1473" s="2" t="str">
        <f>"00868187"</f>
        <v>00868187</v>
      </c>
      <c r="C1473" s="2" t="str">
        <f>"003"</f>
        <v>003</v>
      </c>
    </row>
    <row r="1474" spans="1:3" x14ac:dyDescent="0.35">
      <c r="A1474" s="5">
        <v>1467</v>
      </c>
      <c r="B1474" s="2" t="str">
        <f>"00725810"</f>
        <v>00725810</v>
      </c>
      <c r="C1474" s="2" t="s">
        <v>4</v>
      </c>
    </row>
    <row r="1475" spans="1:3" x14ac:dyDescent="0.35">
      <c r="A1475" s="5">
        <v>1468</v>
      </c>
      <c r="B1475" s="2" t="str">
        <f>"00985207"</f>
        <v>00985207</v>
      </c>
      <c r="C1475" s="2" t="str">
        <f>"003"</f>
        <v>003</v>
      </c>
    </row>
    <row r="1476" spans="1:3" x14ac:dyDescent="0.35">
      <c r="A1476" s="5">
        <v>1469</v>
      </c>
      <c r="B1476" s="2" t="str">
        <f>"00490430"</f>
        <v>00490430</v>
      </c>
      <c r="C1476" s="2" t="str">
        <f>"004"</f>
        <v>004</v>
      </c>
    </row>
    <row r="1477" spans="1:3" x14ac:dyDescent="0.35">
      <c r="A1477" s="5">
        <v>1470</v>
      </c>
      <c r="B1477" s="2" t="str">
        <f>"00981596"</f>
        <v>00981596</v>
      </c>
      <c r="C1477" s="2" t="str">
        <f>"003"</f>
        <v>003</v>
      </c>
    </row>
    <row r="1478" spans="1:3" x14ac:dyDescent="0.35">
      <c r="A1478" s="5">
        <v>1471</v>
      </c>
      <c r="B1478" s="2" t="str">
        <f>"00779340"</f>
        <v>00779340</v>
      </c>
      <c r="C1478" s="2" t="s">
        <v>4</v>
      </c>
    </row>
    <row r="1479" spans="1:3" x14ac:dyDescent="0.35">
      <c r="A1479" s="5">
        <v>1472</v>
      </c>
      <c r="B1479" s="2" t="str">
        <f>"00887843"</f>
        <v>00887843</v>
      </c>
      <c r="C1479" s="2" t="str">
        <f>"003"</f>
        <v>003</v>
      </c>
    </row>
    <row r="1480" spans="1:3" x14ac:dyDescent="0.35">
      <c r="A1480" s="5">
        <v>1473</v>
      </c>
      <c r="B1480" s="2" t="str">
        <f>"00815100"</f>
        <v>00815100</v>
      </c>
      <c r="C1480" s="2" t="str">
        <f>"003"</f>
        <v>003</v>
      </c>
    </row>
    <row r="1481" spans="1:3" x14ac:dyDescent="0.35">
      <c r="A1481" s="5">
        <v>1474</v>
      </c>
      <c r="B1481" s="2" t="str">
        <f>"00985004"</f>
        <v>00985004</v>
      </c>
      <c r="C1481" s="2" t="s">
        <v>4</v>
      </c>
    </row>
    <row r="1482" spans="1:3" ht="29" x14ac:dyDescent="0.35">
      <c r="A1482" s="5">
        <v>1475</v>
      </c>
      <c r="B1482" s="2" t="str">
        <f>"00487490"</f>
        <v>00487490</v>
      </c>
      <c r="C1482" s="2" t="s">
        <v>10</v>
      </c>
    </row>
    <row r="1483" spans="1:3" x14ac:dyDescent="0.35">
      <c r="A1483" s="5">
        <v>1476</v>
      </c>
      <c r="B1483" s="2" t="str">
        <f>"00933040"</f>
        <v>00933040</v>
      </c>
      <c r="C1483" s="2" t="s">
        <v>4</v>
      </c>
    </row>
    <row r="1484" spans="1:3" x14ac:dyDescent="0.35">
      <c r="A1484" s="5">
        <v>1477</v>
      </c>
      <c r="B1484" s="2" t="str">
        <f>"00888013"</f>
        <v>00888013</v>
      </c>
      <c r="C1484" s="2" t="s">
        <v>4</v>
      </c>
    </row>
    <row r="1485" spans="1:3" x14ac:dyDescent="0.35">
      <c r="A1485" s="5">
        <v>1478</v>
      </c>
      <c r="B1485" s="2" t="str">
        <f>"00921761"</f>
        <v>00921761</v>
      </c>
      <c r="C1485" s="2" t="str">
        <f>"003"</f>
        <v>003</v>
      </c>
    </row>
    <row r="1486" spans="1:3" x14ac:dyDescent="0.35">
      <c r="A1486" s="5">
        <v>1479</v>
      </c>
      <c r="B1486" s="2" t="str">
        <f>"00725742"</f>
        <v>00725742</v>
      </c>
      <c r="C1486" s="2" t="str">
        <f>"003"</f>
        <v>003</v>
      </c>
    </row>
    <row r="1487" spans="1:3" x14ac:dyDescent="0.35">
      <c r="A1487" s="5">
        <v>1480</v>
      </c>
      <c r="B1487" s="2" t="str">
        <f>"00986788"</f>
        <v>00986788</v>
      </c>
      <c r="C1487" s="2" t="s">
        <v>4</v>
      </c>
    </row>
    <row r="1488" spans="1:3" x14ac:dyDescent="0.35">
      <c r="A1488" s="5">
        <v>1481</v>
      </c>
      <c r="B1488" s="2" t="str">
        <f>"00983732"</f>
        <v>00983732</v>
      </c>
      <c r="C1488" s="2" t="str">
        <f>"001"</f>
        <v>001</v>
      </c>
    </row>
    <row r="1489" spans="1:3" x14ac:dyDescent="0.35">
      <c r="A1489" s="5">
        <v>1482</v>
      </c>
      <c r="B1489" s="2" t="str">
        <f>"00982894"</f>
        <v>00982894</v>
      </c>
      <c r="C1489" s="2" t="str">
        <f>"003"</f>
        <v>003</v>
      </c>
    </row>
    <row r="1490" spans="1:3" x14ac:dyDescent="0.35">
      <c r="A1490" s="5">
        <v>1483</v>
      </c>
      <c r="B1490" s="2" t="str">
        <f>"00462394"</f>
        <v>00462394</v>
      </c>
      <c r="C1490" s="2" t="str">
        <f>"003"</f>
        <v>003</v>
      </c>
    </row>
    <row r="1491" spans="1:3" x14ac:dyDescent="0.35">
      <c r="A1491" s="5">
        <v>1484</v>
      </c>
      <c r="B1491" s="2" t="str">
        <f>"00754228"</f>
        <v>00754228</v>
      </c>
      <c r="C1491" s="2" t="s">
        <v>4</v>
      </c>
    </row>
    <row r="1492" spans="1:3" x14ac:dyDescent="0.35">
      <c r="A1492" s="5">
        <v>1485</v>
      </c>
      <c r="B1492" s="2" t="str">
        <f>"00845765"</f>
        <v>00845765</v>
      </c>
      <c r="C1492" s="2" t="str">
        <f>"003"</f>
        <v>003</v>
      </c>
    </row>
    <row r="1493" spans="1:3" x14ac:dyDescent="0.35">
      <c r="A1493" s="5">
        <v>1486</v>
      </c>
      <c r="B1493" s="2" t="str">
        <f>"00985479"</f>
        <v>00985479</v>
      </c>
      <c r="C1493" s="2" t="s">
        <v>6</v>
      </c>
    </row>
    <row r="1494" spans="1:3" x14ac:dyDescent="0.35">
      <c r="A1494" s="5">
        <v>1487</v>
      </c>
      <c r="B1494" s="2" t="str">
        <f>"00982082"</f>
        <v>00982082</v>
      </c>
      <c r="C1494" s="2" t="s">
        <v>4</v>
      </c>
    </row>
    <row r="1495" spans="1:3" x14ac:dyDescent="0.35">
      <c r="A1495" s="5">
        <v>1488</v>
      </c>
      <c r="B1495" s="2" t="str">
        <f>"201603000630"</f>
        <v>201603000630</v>
      </c>
      <c r="C1495" s="2" t="s">
        <v>4</v>
      </c>
    </row>
    <row r="1496" spans="1:3" x14ac:dyDescent="0.35">
      <c r="A1496" s="5">
        <v>1489</v>
      </c>
      <c r="B1496" s="2" t="str">
        <f>"00984233"</f>
        <v>00984233</v>
      </c>
      <c r="C1496" s="2" t="s">
        <v>4</v>
      </c>
    </row>
    <row r="1497" spans="1:3" x14ac:dyDescent="0.35">
      <c r="A1497" s="5">
        <v>1490</v>
      </c>
      <c r="B1497" s="2" t="str">
        <f>"00457117"</f>
        <v>00457117</v>
      </c>
      <c r="C1497" s="2" t="s">
        <v>12</v>
      </c>
    </row>
    <row r="1498" spans="1:3" x14ac:dyDescent="0.35">
      <c r="A1498" s="5">
        <v>1491</v>
      </c>
      <c r="B1498" s="2" t="str">
        <f>"00757686"</f>
        <v>00757686</v>
      </c>
      <c r="C1498" s="2" t="s">
        <v>4</v>
      </c>
    </row>
    <row r="1499" spans="1:3" x14ac:dyDescent="0.35">
      <c r="A1499" s="5">
        <v>1492</v>
      </c>
      <c r="B1499" s="2" t="str">
        <f>"00974022"</f>
        <v>00974022</v>
      </c>
      <c r="C1499" s="2" t="str">
        <f>"003"</f>
        <v>003</v>
      </c>
    </row>
    <row r="1500" spans="1:3" ht="29" x14ac:dyDescent="0.35">
      <c r="A1500" s="5">
        <v>1493</v>
      </c>
      <c r="B1500" s="2" t="str">
        <f>"00179409"</f>
        <v>00179409</v>
      </c>
      <c r="C1500" s="2" t="s">
        <v>5</v>
      </c>
    </row>
    <row r="1501" spans="1:3" x14ac:dyDescent="0.35">
      <c r="A1501" s="5">
        <v>1494</v>
      </c>
      <c r="B1501" s="2" t="str">
        <f>"00544560"</f>
        <v>00544560</v>
      </c>
      <c r="C1501" s="2" t="str">
        <f>"003"</f>
        <v>003</v>
      </c>
    </row>
    <row r="1502" spans="1:3" x14ac:dyDescent="0.35">
      <c r="A1502" s="5">
        <v>1495</v>
      </c>
      <c r="B1502" s="2" t="str">
        <f>"00949162"</f>
        <v>00949162</v>
      </c>
      <c r="C1502" s="2" t="str">
        <f>"003"</f>
        <v>003</v>
      </c>
    </row>
    <row r="1503" spans="1:3" x14ac:dyDescent="0.35">
      <c r="A1503" s="5">
        <v>1496</v>
      </c>
      <c r="B1503" s="2" t="str">
        <f>"00746409"</f>
        <v>00746409</v>
      </c>
      <c r="C1503" s="2" t="s">
        <v>4</v>
      </c>
    </row>
    <row r="1504" spans="1:3" x14ac:dyDescent="0.35">
      <c r="A1504" s="5">
        <v>1497</v>
      </c>
      <c r="B1504" s="2" t="str">
        <f>"00986311"</f>
        <v>00986311</v>
      </c>
      <c r="C1504" s="2" t="s">
        <v>6</v>
      </c>
    </row>
    <row r="1505" spans="1:3" x14ac:dyDescent="0.35">
      <c r="A1505" s="5">
        <v>1498</v>
      </c>
      <c r="B1505" s="2" t="str">
        <f>"00986385"</f>
        <v>00986385</v>
      </c>
      <c r="C1505" s="2" t="str">
        <f>"003"</f>
        <v>003</v>
      </c>
    </row>
    <row r="1506" spans="1:3" x14ac:dyDescent="0.35">
      <c r="A1506" s="5">
        <v>1499</v>
      </c>
      <c r="B1506" s="2" t="str">
        <f>"00876992"</f>
        <v>00876992</v>
      </c>
      <c r="C1506" s="2" t="s">
        <v>4</v>
      </c>
    </row>
    <row r="1507" spans="1:3" x14ac:dyDescent="0.35">
      <c r="A1507" s="5">
        <v>1500</v>
      </c>
      <c r="B1507" s="2" t="str">
        <f>"00985518"</f>
        <v>00985518</v>
      </c>
      <c r="C1507" s="2" t="s">
        <v>4</v>
      </c>
    </row>
    <row r="1508" spans="1:3" x14ac:dyDescent="0.35">
      <c r="A1508" s="5">
        <v>1501</v>
      </c>
      <c r="B1508" s="2" t="str">
        <f>"201406017932"</f>
        <v>201406017932</v>
      </c>
      <c r="C1508" s="2" t="str">
        <f>"003"</f>
        <v>003</v>
      </c>
    </row>
    <row r="1509" spans="1:3" x14ac:dyDescent="0.35">
      <c r="A1509" s="5">
        <v>1502</v>
      </c>
      <c r="B1509" s="2" t="str">
        <f>"00738904"</f>
        <v>00738904</v>
      </c>
      <c r="C1509" s="2" t="str">
        <f>"003"</f>
        <v>003</v>
      </c>
    </row>
    <row r="1510" spans="1:3" x14ac:dyDescent="0.35">
      <c r="A1510" s="5">
        <v>1503</v>
      </c>
      <c r="B1510" s="2" t="str">
        <f>"00932293"</f>
        <v>00932293</v>
      </c>
      <c r="C1510" s="2" t="s">
        <v>12</v>
      </c>
    </row>
    <row r="1511" spans="1:3" x14ac:dyDescent="0.35">
      <c r="A1511" s="5">
        <v>1504</v>
      </c>
      <c r="B1511" s="2" t="str">
        <f>"00150358"</f>
        <v>00150358</v>
      </c>
      <c r="C1511" s="2" t="str">
        <f>"003"</f>
        <v>003</v>
      </c>
    </row>
    <row r="1512" spans="1:3" x14ac:dyDescent="0.35">
      <c r="A1512" s="5">
        <v>1505</v>
      </c>
      <c r="B1512" s="2" t="str">
        <f>"00979516"</f>
        <v>00979516</v>
      </c>
      <c r="C1512" s="2" t="s">
        <v>4</v>
      </c>
    </row>
    <row r="1513" spans="1:3" ht="29" x14ac:dyDescent="0.35">
      <c r="A1513" s="5">
        <v>1506</v>
      </c>
      <c r="B1513" s="2" t="str">
        <f>"00202711"</f>
        <v>00202711</v>
      </c>
      <c r="C1513" s="2" t="s">
        <v>24</v>
      </c>
    </row>
    <row r="1514" spans="1:3" x14ac:dyDescent="0.35">
      <c r="A1514" s="5">
        <v>1507</v>
      </c>
      <c r="B1514" s="2" t="str">
        <f>"00979044"</f>
        <v>00979044</v>
      </c>
      <c r="C1514" s="2" t="str">
        <f>"003"</f>
        <v>003</v>
      </c>
    </row>
    <row r="1515" spans="1:3" x14ac:dyDescent="0.35">
      <c r="A1515" s="5">
        <v>1508</v>
      </c>
      <c r="B1515" s="2" t="str">
        <f>"00981935"</f>
        <v>00981935</v>
      </c>
      <c r="C1515" s="2" t="s">
        <v>14</v>
      </c>
    </row>
    <row r="1516" spans="1:3" ht="29" x14ac:dyDescent="0.35">
      <c r="A1516" s="5">
        <v>1509</v>
      </c>
      <c r="B1516" s="2" t="str">
        <f>"00681798"</f>
        <v>00681798</v>
      </c>
      <c r="C1516" s="2" t="s">
        <v>5</v>
      </c>
    </row>
    <row r="1517" spans="1:3" ht="29" x14ac:dyDescent="0.35">
      <c r="A1517" s="5">
        <v>1510</v>
      </c>
      <c r="B1517" s="2" t="str">
        <f>"00880930"</f>
        <v>00880930</v>
      </c>
      <c r="C1517" s="2" t="s">
        <v>10</v>
      </c>
    </row>
    <row r="1518" spans="1:3" x14ac:dyDescent="0.35">
      <c r="A1518" s="5">
        <v>1511</v>
      </c>
      <c r="B1518" s="2" t="str">
        <f>"00030413"</f>
        <v>00030413</v>
      </c>
      <c r="C1518" s="2" t="s">
        <v>12</v>
      </c>
    </row>
    <row r="1519" spans="1:3" x14ac:dyDescent="0.35">
      <c r="A1519" s="5">
        <v>1512</v>
      </c>
      <c r="B1519" s="2" t="str">
        <f>"00972417"</f>
        <v>00972417</v>
      </c>
      <c r="C1519" s="2" t="s">
        <v>4</v>
      </c>
    </row>
    <row r="1520" spans="1:3" x14ac:dyDescent="0.35">
      <c r="A1520" s="5">
        <v>1513</v>
      </c>
      <c r="B1520" s="2" t="str">
        <f>"00791673"</f>
        <v>00791673</v>
      </c>
      <c r="C1520" s="2" t="str">
        <f>"003"</f>
        <v>003</v>
      </c>
    </row>
    <row r="1521" spans="1:3" x14ac:dyDescent="0.35">
      <c r="A1521" s="5">
        <v>1514</v>
      </c>
      <c r="B1521" s="2" t="str">
        <f>"00981870"</f>
        <v>00981870</v>
      </c>
      <c r="C1521" s="2" t="s">
        <v>6</v>
      </c>
    </row>
    <row r="1522" spans="1:3" x14ac:dyDescent="0.35">
      <c r="A1522" s="5">
        <v>1515</v>
      </c>
      <c r="B1522" s="2" t="str">
        <f>"00970254"</f>
        <v>00970254</v>
      </c>
      <c r="C1522" s="2" t="str">
        <f>"003"</f>
        <v>003</v>
      </c>
    </row>
    <row r="1523" spans="1:3" x14ac:dyDescent="0.35">
      <c r="A1523" s="5">
        <v>1516</v>
      </c>
      <c r="B1523" s="2" t="str">
        <f>"00846721"</f>
        <v>00846721</v>
      </c>
      <c r="C1523" s="2" t="s">
        <v>4</v>
      </c>
    </row>
    <row r="1524" spans="1:3" ht="29" x14ac:dyDescent="0.35">
      <c r="A1524" s="5">
        <v>1517</v>
      </c>
      <c r="B1524" s="2" t="str">
        <f>"00984762"</f>
        <v>00984762</v>
      </c>
      <c r="C1524" s="2" t="s">
        <v>8</v>
      </c>
    </row>
    <row r="1525" spans="1:3" x14ac:dyDescent="0.35">
      <c r="A1525" s="5">
        <v>1518</v>
      </c>
      <c r="B1525" s="2" t="str">
        <f>"00815689"</f>
        <v>00815689</v>
      </c>
      <c r="C1525" s="2" t="s">
        <v>4</v>
      </c>
    </row>
    <row r="1526" spans="1:3" x14ac:dyDescent="0.35">
      <c r="A1526" s="5">
        <v>1519</v>
      </c>
      <c r="B1526" s="2" t="str">
        <f>"201511018094"</f>
        <v>201511018094</v>
      </c>
      <c r="C1526" s="2" t="s">
        <v>4</v>
      </c>
    </row>
    <row r="1527" spans="1:3" x14ac:dyDescent="0.35">
      <c r="A1527" s="5">
        <v>1520</v>
      </c>
      <c r="B1527" s="2" t="str">
        <f>"00934386"</f>
        <v>00934386</v>
      </c>
      <c r="C1527" s="2" t="str">
        <f>"003"</f>
        <v>003</v>
      </c>
    </row>
    <row r="1528" spans="1:3" x14ac:dyDescent="0.35">
      <c r="A1528" s="5">
        <v>1521</v>
      </c>
      <c r="B1528" s="2" t="str">
        <f>"00967516"</f>
        <v>00967516</v>
      </c>
      <c r="C1528" s="2" t="str">
        <f>"001"</f>
        <v>001</v>
      </c>
    </row>
    <row r="1529" spans="1:3" x14ac:dyDescent="0.35">
      <c r="A1529" s="5">
        <v>1522</v>
      </c>
      <c r="B1529" s="2" t="str">
        <f>"00985677"</f>
        <v>00985677</v>
      </c>
      <c r="C1529" s="2" t="s">
        <v>4</v>
      </c>
    </row>
    <row r="1530" spans="1:3" x14ac:dyDescent="0.35">
      <c r="A1530" s="5">
        <v>1523</v>
      </c>
      <c r="B1530" s="2" t="str">
        <f>"00826664"</f>
        <v>00826664</v>
      </c>
      <c r="C1530" s="2" t="s">
        <v>4</v>
      </c>
    </row>
    <row r="1531" spans="1:3" x14ac:dyDescent="0.35">
      <c r="A1531" s="5">
        <v>1524</v>
      </c>
      <c r="B1531" s="2" t="str">
        <f>"00162391"</f>
        <v>00162391</v>
      </c>
      <c r="C1531" s="2" t="str">
        <f>"003"</f>
        <v>003</v>
      </c>
    </row>
    <row r="1532" spans="1:3" x14ac:dyDescent="0.35">
      <c r="A1532" s="5">
        <v>1525</v>
      </c>
      <c r="B1532" s="2" t="str">
        <f>"00981955"</f>
        <v>00981955</v>
      </c>
      <c r="C1532" s="2" t="s">
        <v>4</v>
      </c>
    </row>
    <row r="1533" spans="1:3" x14ac:dyDescent="0.35">
      <c r="A1533" s="5">
        <v>1526</v>
      </c>
      <c r="B1533" s="2" t="str">
        <f>"00506746"</f>
        <v>00506746</v>
      </c>
      <c r="C1533" s="2" t="s">
        <v>4</v>
      </c>
    </row>
    <row r="1534" spans="1:3" x14ac:dyDescent="0.35">
      <c r="A1534" s="5">
        <v>1527</v>
      </c>
      <c r="B1534" s="2" t="str">
        <f>"00972945"</f>
        <v>00972945</v>
      </c>
      <c r="C1534" s="2" t="s">
        <v>6</v>
      </c>
    </row>
    <row r="1535" spans="1:3" x14ac:dyDescent="0.35">
      <c r="A1535" s="5">
        <v>1528</v>
      </c>
      <c r="B1535" s="2" t="str">
        <f>"00901963"</f>
        <v>00901963</v>
      </c>
      <c r="C1535" s="2" t="s">
        <v>4</v>
      </c>
    </row>
    <row r="1536" spans="1:3" x14ac:dyDescent="0.35">
      <c r="A1536" s="5">
        <v>1529</v>
      </c>
      <c r="B1536" s="2" t="str">
        <f>"00984792"</f>
        <v>00984792</v>
      </c>
      <c r="C1536" s="2" t="s">
        <v>12</v>
      </c>
    </row>
    <row r="1537" spans="1:3" x14ac:dyDescent="0.35">
      <c r="A1537" s="5">
        <v>1530</v>
      </c>
      <c r="B1537" s="2" t="str">
        <f>"00188405"</f>
        <v>00188405</v>
      </c>
      <c r="C1537" s="2" t="str">
        <f>"003"</f>
        <v>003</v>
      </c>
    </row>
    <row r="1538" spans="1:3" x14ac:dyDescent="0.35">
      <c r="A1538" s="5">
        <v>1531</v>
      </c>
      <c r="B1538" s="2" t="str">
        <f>"00469083"</f>
        <v>00469083</v>
      </c>
      <c r="C1538" s="2" t="s">
        <v>4</v>
      </c>
    </row>
    <row r="1539" spans="1:3" x14ac:dyDescent="0.35">
      <c r="A1539" s="5">
        <v>1532</v>
      </c>
      <c r="B1539" s="2" t="str">
        <f>"00982532"</f>
        <v>00982532</v>
      </c>
      <c r="C1539" s="2" t="s">
        <v>4</v>
      </c>
    </row>
    <row r="1540" spans="1:3" x14ac:dyDescent="0.35">
      <c r="A1540" s="5">
        <v>1533</v>
      </c>
      <c r="B1540" s="2" t="str">
        <f>"201604006042"</f>
        <v>201604006042</v>
      </c>
      <c r="C1540" s="2" t="str">
        <f>"003"</f>
        <v>003</v>
      </c>
    </row>
    <row r="1541" spans="1:3" x14ac:dyDescent="0.35">
      <c r="A1541" s="5">
        <v>1534</v>
      </c>
      <c r="B1541" s="2" t="str">
        <f>"00450560"</f>
        <v>00450560</v>
      </c>
      <c r="C1541" s="2" t="str">
        <f>"003"</f>
        <v>003</v>
      </c>
    </row>
    <row r="1542" spans="1:3" x14ac:dyDescent="0.35">
      <c r="A1542" s="5">
        <v>1535</v>
      </c>
      <c r="B1542" s="2" t="str">
        <f>"00201452"</f>
        <v>00201452</v>
      </c>
      <c r="C1542" s="2" t="str">
        <f>"003"</f>
        <v>003</v>
      </c>
    </row>
    <row r="1543" spans="1:3" x14ac:dyDescent="0.35">
      <c r="A1543" s="5">
        <v>1536</v>
      </c>
      <c r="B1543" s="2" t="str">
        <f>"00328138"</f>
        <v>00328138</v>
      </c>
      <c r="C1543" s="2" t="s">
        <v>6</v>
      </c>
    </row>
    <row r="1544" spans="1:3" x14ac:dyDescent="0.35">
      <c r="A1544" s="5">
        <v>1537</v>
      </c>
      <c r="B1544" s="2" t="str">
        <f>"201406013475"</f>
        <v>201406013475</v>
      </c>
      <c r="C1544" s="2" t="s">
        <v>4</v>
      </c>
    </row>
    <row r="1545" spans="1:3" x14ac:dyDescent="0.35">
      <c r="A1545" s="5">
        <v>1538</v>
      </c>
      <c r="B1545" s="2" t="str">
        <f>"00982264"</f>
        <v>00982264</v>
      </c>
      <c r="C1545" s="2" t="str">
        <f>"003"</f>
        <v>003</v>
      </c>
    </row>
    <row r="1546" spans="1:3" x14ac:dyDescent="0.35">
      <c r="A1546" s="5">
        <v>1539</v>
      </c>
      <c r="B1546" s="2" t="str">
        <f>"00389900"</f>
        <v>00389900</v>
      </c>
      <c r="C1546" s="2" t="str">
        <f>"003"</f>
        <v>003</v>
      </c>
    </row>
    <row r="1547" spans="1:3" x14ac:dyDescent="0.35">
      <c r="A1547" s="5">
        <v>1540</v>
      </c>
      <c r="B1547" s="2" t="str">
        <f>"00741684"</f>
        <v>00741684</v>
      </c>
      <c r="C1547" s="2" t="s">
        <v>4</v>
      </c>
    </row>
    <row r="1548" spans="1:3" x14ac:dyDescent="0.35">
      <c r="A1548" s="5">
        <v>1541</v>
      </c>
      <c r="B1548" s="2" t="str">
        <f>"201511043016"</f>
        <v>201511043016</v>
      </c>
      <c r="C1548" s="2" t="str">
        <f>"004"</f>
        <v>004</v>
      </c>
    </row>
    <row r="1549" spans="1:3" x14ac:dyDescent="0.35">
      <c r="A1549" s="5">
        <v>1542</v>
      </c>
      <c r="B1549" s="2" t="str">
        <f>"00985032"</f>
        <v>00985032</v>
      </c>
      <c r="C1549" s="2" t="str">
        <f>"003"</f>
        <v>003</v>
      </c>
    </row>
    <row r="1550" spans="1:3" x14ac:dyDescent="0.35">
      <c r="A1550" s="5">
        <v>1543</v>
      </c>
      <c r="B1550" s="2" t="str">
        <f>"00880106"</f>
        <v>00880106</v>
      </c>
      <c r="C1550" s="2" t="str">
        <f>"003"</f>
        <v>003</v>
      </c>
    </row>
    <row r="1551" spans="1:3" x14ac:dyDescent="0.35">
      <c r="A1551" s="5">
        <v>1544</v>
      </c>
      <c r="B1551" s="2" t="str">
        <f>"00904420"</f>
        <v>00904420</v>
      </c>
      <c r="C1551" s="2" t="s">
        <v>9</v>
      </c>
    </row>
    <row r="1552" spans="1:3" x14ac:dyDescent="0.35">
      <c r="A1552" s="5">
        <v>1545</v>
      </c>
      <c r="B1552" s="2" t="str">
        <f>"00025126"</f>
        <v>00025126</v>
      </c>
      <c r="C1552" s="2" t="s">
        <v>6</v>
      </c>
    </row>
    <row r="1553" spans="1:3" x14ac:dyDescent="0.35">
      <c r="A1553" s="5">
        <v>1546</v>
      </c>
      <c r="B1553" s="2" t="str">
        <f>"00986643"</f>
        <v>00986643</v>
      </c>
      <c r="C1553" s="2" t="str">
        <f>"003"</f>
        <v>003</v>
      </c>
    </row>
    <row r="1554" spans="1:3" x14ac:dyDescent="0.35">
      <c r="A1554" s="5">
        <v>1547</v>
      </c>
      <c r="B1554" s="2" t="str">
        <f>"00986698"</f>
        <v>00986698</v>
      </c>
      <c r="C1554" s="2" t="s">
        <v>4</v>
      </c>
    </row>
    <row r="1555" spans="1:3" x14ac:dyDescent="0.35">
      <c r="A1555" s="5">
        <v>1548</v>
      </c>
      <c r="B1555" s="2" t="str">
        <f>"201507003052"</f>
        <v>201507003052</v>
      </c>
      <c r="C1555" s="2" t="str">
        <f>"001"</f>
        <v>001</v>
      </c>
    </row>
    <row r="1556" spans="1:3" x14ac:dyDescent="0.35">
      <c r="A1556" s="5">
        <v>1549</v>
      </c>
      <c r="B1556" s="2" t="str">
        <f>"00979691"</f>
        <v>00979691</v>
      </c>
      <c r="C1556" s="2" t="str">
        <f>"003"</f>
        <v>003</v>
      </c>
    </row>
    <row r="1557" spans="1:3" x14ac:dyDescent="0.35">
      <c r="A1557" s="5">
        <v>1550</v>
      </c>
      <c r="B1557" s="2" t="str">
        <f>"00985977"</f>
        <v>00985977</v>
      </c>
      <c r="C1557" s="2" t="s">
        <v>6</v>
      </c>
    </row>
    <row r="1558" spans="1:3" x14ac:dyDescent="0.35">
      <c r="A1558" s="5">
        <v>1551</v>
      </c>
      <c r="B1558" s="2" t="str">
        <f>"00980175"</f>
        <v>00980175</v>
      </c>
      <c r="C1558" s="2" t="str">
        <f>"003"</f>
        <v>003</v>
      </c>
    </row>
    <row r="1559" spans="1:3" x14ac:dyDescent="0.35">
      <c r="A1559" s="5">
        <v>1552</v>
      </c>
      <c r="B1559" s="2" t="str">
        <f>"00986898"</f>
        <v>00986898</v>
      </c>
      <c r="C1559" s="2" t="str">
        <f>"003"</f>
        <v>003</v>
      </c>
    </row>
    <row r="1560" spans="1:3" x14ac:dyDescent="0.35">
      <c r="A1560" s="5">
        <v>1553</v>
      </c>
      <c r="B1560" s="2" t="str">
        <f>"00076827"</f>
        <v>00076827</v>
      </c>
      <c r="C1560" s="2" t="s">
        <v>4</v>
      </c>
    </row>
    <row r="1561" spans="1:3" x14ac:dyDescent="0.35">
      <c r="A1561" s="5">
        <v>1554</v>
      </c>
      <c r="B1561" s="2" t="str">
        <f>"00986217"</f>
        <v>00986217</v>
      </c>
      <c r="C1561" s="2" t="s">
        <v>4</v>
      </c>
    </row>
    <row r="1562" spans="1:3" x14ac:dyDescent="0.35">
      <c r="A1562" s="5">
        <v>1555</v>
      </c>
      <c r="B1562" s="2" t="str">
        <f>"00779326"</f>
        <v>00779326</v>
      </c>
      <c r="C1562" s="2" t="s">
        <v>4</v>
      </c>
    </row>
    <row r="1563" spans="1:3" x14ac:dyDescent="0.35">
      <c r="A1563" s="5">
        <v>1556</v>
      </c>
      <c r="B1563" s="2" t="str">
        <f>"00986682"</f>
        <v>00986682</v>
      </c>
      <c r="C1563" s="2" t="s">
        <v>4</v>
      </c>
    </row>
    <row r="1564" spans="1:3" x14ac:dyDescent="0.35">
      <c r="A1564" s="5">
        <v>1557</v>
      </c>
      <c r="B1564" s="2" t="str">
        <f>"00848612"</f>
        <v>00848612</v>
      </c>
      <c r="C1564" s="2" t="str">
        <f>"003"</f>
        <v>003</v>
      </c>
    </row>
    <row r="1565" spans="1:3" x14ac:dyDescent="0.35">
      <c r="A1565" s="5">
        <v>1558</v>
      </c>
      <c r="B1565" s="2" t="str">
        <f>"00510710"</f>
        <v>00510710</v>
      </c>
      <c r="C1565" s="2" t="s">
        <v>4</v>
      </c>
    </row>
    <row r="1566" spans="1:3" x14ac:dyDescent="0.35">
      <c r="A1566" s="5">
        <v>1559</v>
      </c>
      <c r="B1566" s="2" t="str">
        <f>"00276229"</f>
        <v>00276229</v>
      </c>
      <c r="C1566" s="2" t="str">
        <f>"003"</f>
        <v>003</v>
      </c>
    </row>
    <row r="1567" spans="1:3" ht="29" x14ac:dyDescent="0.35">
      <c r="A1567" s="5">
        <v>1560</v>
      </c>
      <c r="B1567" s="2" t="str">
        <f>"00981164"</f>
        <v>00981164</v>
      </c>
      <c r="C1567" s="2" t="s">
        <v>5</v>
      </c>
    </row>
    <row r="1568" spans="1:3" x14ac:dyDescent="0.35">
      <c r="A1568" s="5">
        <v>1561</v>
      </c>
      <c r="B1568" s="2" t="str">
        <f>"00984364"</f>
        <v>00984364</v>
      </c>
      <c r="C1568" s="2" t="s">
        <v>12</v>
      </c>
    </row>
    <row r="1569" spans="1:3" x14ac:dyDescent="0.35">
      <c r="A1569" s="5">
        <v>1562</v>
      </c>
      <c r="B1569" s="2" t="str">
        <f>"00301341"</f>
        <v>00301341</v>
      </c>
      <c r="C1569" s="2" t="str">
        <f>"003"</f>
        <v>003</v>
      </c>
    </row>
    <row r="1570" spans="1:3" x14ac:dyDescent="0.35">
      <c r="A1570" s="5">
        <v>1563</v>
      </c>
      <c r="B1570" s="2" t="str">
        <f>"00986662"</f>
        <v>00986662</v>
      </c>
      <c r="C1570" s="2" t="s">
        <v>4</v>
      </c>
    </row>
    <row r="1571" spans="1:3" x14ac:dyDescent="0.35">
      <c r="A1571" s="5">
        <v>1564</v>
      </c>
      <c r="B1571" s="2" t="str">
        <f>"00986501"</f>
        <v>00986501</v>
      </c>
      <c r="C1571" s="2" t="s">
        <v>4</v>
      </c>
    </row>
    <row r="1572" spans="1:3" x14ac:dyDescent="0.35">
      <c r="A1572" s="5">
        <v>1565</v>
      </c>
      <c r="B1572" s="2" t="str">
        <f>"00228382"</f>
        <v>00228382</v>
      </c>
      <c r="C1572" s="2" t="s">
        <v>4</v>
      </c>
    </row>
    <row r="1573" spans="1:3" x14ac:dyDescent="0.35">
      <c r="A1573" s="5">
        <v>1566</v>
      </c>
      <c r="B1573" s="2" t="str">
        <f>"00985728"</f>
        <v>00985728</v>
      </c>
      <c r="C1573" s="2" t="s">
        <v>4</v>
      </c>
    </row>
    <row r="1574" spans="1:3" x14ac:dyDescent="0.35">
      <c r="A1574" s="5">
        <v>1567</v>
      </c>
      <c r="B1574" s="2" t="str">
        <f>"00987023"</f>
        <v>00987023</v>
      </c>
      <c r="C1574" s="2" t="s">
        <v>15</v>
      </c>
    </row>
    <row r="1575" spans="1:3" x14ac:dyDescent="0.35">
      <c r="A1575" s="5">
        <v>1568</v>
      </c>
      <c r="B1575" s="2" t="str">
        <f>"00987132"</f>
        <v>00987132</v>
      </c>
      <c r="C1575" s="2" t="s">
        <v>6</v>
      </c>
    </row>
    <row r="1576" spans="1:3" x14ac:dyDescent="0.35">
      <c r="A1576" s="5">
        <v>1569</v>
      </c>
      <c r="B1576" s="2" t="str">
        <f>"00923850"</f>
        <v>00923850</v>
      </c>
      <c r="C1576" s="2" t="str">
        <f>"003"</f>
        <v>003</v>
      </c>
    </row>
    <row r="1577" spans="1:3" x14ac:dyDescent="0.35">
      <c r="A1577" s="5">
        <v>1570</v>
      </c>
      <c r="B1577" s="2" t="str">
        <f>"00985346"</f>
        <v>00985346</v>
      </c>
      <c r="C1577" s="2" t="s">
        <v>18</v>
      </c>
    </row>
    <row r="1578" spans="1:3" ht="29" x14ac:dyDescent="0.35">
      <c r="A1578" s="5">
        <v>1571</v>
      </c>
      <c r="B1578" s="2" t="str">
        <f>"201406013234"</f>
        <v>201406013234</v>
      </c>
      <c r="C1578" s="2" t="s">
        <v>5</v>
      </c>
    </row>
    <row r="1579" spans="1:3" x14ac:dyDescent="0.35">
      <c r="A1579" s="5">
        <v>1572</v>
      </c>
      <c r="B1579" s="2" t="str">
        <f>"00107529"</f>
        <v>00107529</v>
      </c>
      <c r="C1579" s="2" t="str">
        <f>"003"</f>
        <v>003</v>
      </c>
    </row>
    <row r="1580" spans="1:3" x14ac:dyDescent="0.35">
      <c r="A1580" s="5">
        <v>1573</v>
      </c>
      <c r="B1580" s="2" t="str">
        <f>"00817409"</f>
        <v>00817409</v>
      </c>
      <c r="C1580" s="2" t="s">
        <v>4</v>
      </c>
    </row>
    <row r="1581" spans="1:3" x14ac:dyDescent="0.35">
      <c r="A1581" s="5">
        <v>1574</v>
      </c>
      <c r="B1581" s="2" t="str">
        <f>"00452774"</f>
        <v>00452774</v>
      </c>
      <c r="C1581" s="2" t="str">
        <f>"003"</f>
        <v>003</v>
      </c>
    </row>
    <row r="1582" spans="1:3" x14ac:dyDescent="0.35">
      <c r="A1582" s="5">
        <v>1575</v>
      </c>
      <c r="B1582" s="2" t="str">
        <f>"00986223"</f>
        <v>00986223</v>
      </c>
      <c r="C1582" s="2" t="s">
        <v>4</v>
      </c>
    </row>
    <row r="1583" spans="1:3" x14ac:dyDescent="0.35">
      <c r="A1583" s="5">
        <v>1576</v>
      </c>
      <c r="B1583" s="2" t="str">
        <f>"00275656"</f>
        <v>00275656</v>
      </c>
      <c r="C1583" s="2" t="s">
        <v>4</v>
      </c>
    </row>
    <row r="1584" spans="1:3" x14ac:dyDescent="0.35">
      <c r="A1584" s="5">
        <v>1577</v>
      </c>
      <c r="B1584" s="2" t="str">
        <f>"00983448"</f>
        <v>00983448</v>
      </c>
      <c r="C1584" s="2" t="s">
        <v>4</v>
      </c>
    </row>
    <row r="1585" spans="1:3" x14ac:dyDescent="0.35">
      <c r="A1585" s="5">
        <v>1578</v>
      </c>
      <c r="B1585" s="2" t="str">
        <f>"00983489"</f>
        <v>00983489</v>
      </c>
      <c r="C1585" s="2" t="s">
        <v>14</v>
      </c>
    </row>
    <row r="1586" spans="1:3" x14ac:dyDescent="0.35">
      <c r="A1586" s="5">
        <v>1579</v>
      </c>
      <c r="B1586" s="2" t="str">
        <f>"00011359"</f>
        <v>00011359</v>
      </c>
      <c r="C1586" s="2" t="s">
        <v>4</v>
      </c>
    </row>
    <row r="1587" spans="1:3" x14ac:dyDescent="0.35">
      <c r="A1587" s="5">
        <v>1580</v>
      </c>
      <c r="B1587" s="2" t="str">
        <f>"00980167"</f>
        <v>00980167</v>
      </c>
      <c r="C1587" s="2" t="s">
        <v>6</v>
      </c>
    </row>
    <row r="1588" spans="1:3" x14ac:dyDescent="0.35">
      <c r="A1588" s="5">
        <v>1581</v>
      </c>
      <c r="B1588" s="2" t="str">
        <f>"00979137"</f>
        <v>00979137</v>
      </c>
      <c r="C1588" s="2" t="str">
        <f>"003"</f>
        <v>003</v>
      </c>
    </row>
    <row r="1589" spans="1:3" x14ac:dyDescent="0.35">
      <c r="A1589" s="5">
        <v>1582</v>
      </c>
      <c r="B1589" s="2" t="str">
        <f>"00081634"</f>
        <v>00081634</v>
      </c>
      <c r="C1589" s="2" t="str">
        <f>"003"</f>
        <v>003</v>
      </c>
    </row>
    <row r="1590" spans="1:3" x14ac:dyDescent="0.35">
      <c r="A1590" s="5">
        <v>1583</v>
      </c>
      <c r="B1590" s="2" t="str">
        <f>"00697997"</f>
        <v>00697997</v>
      </c>
      <c r="C1590" s="2" t="str">
        <f>"003"</f>
        <v>003</v>
      </c>
    </row>
    <row r="1591" spans="1:3" x14ac:dyDescent="0.35">
      <c r="A1591" s="5">
        <v>1584</v>
      </c>
      <c r="B1591" s="2" t="str">
        <f>"00985648"</f>
        <v>00985648</v>
      </c>
      <c r="C1591" s="2" t="str">
        <f>"003"</f>
        <v>003</v>
      </c>
    </row>
    <row r="1592" spans="1:3" x14ac:dyDescent="0.35">
      <c r="A1592" s="5">
        <v>1585</v>
      </c>
      <c r="B1592" s="2" t="str">
        <f>"201604001169"</f>
        <v>201604001169</v>
      </c>
      <c r="C1592" s="2" t="str">
        <f>"003"</f>
        <v>003</v>
      </c>
    </row>
    <row r="1593" spans="1:3" x14ac:dyDescent="0.35">
      <c r="A1593" s="5">
        <v>1586</v>
      </c>
      <c r="B1593" s="2" t="str">
        <f>"00982250"</f>
        <v>00982250</v>
      </c>
      <c r="C1593" s="2" t="s">
        <v>4</v>
      </c>
    </row>
    <row r="1594" spans="1:3" x14ac:dyDescent="0.35">
      <c r="A1594" s="5">
        <v>1587</v>
      </c>
      <c r="B1594" s="2" t="str">
        <f>"00983228"</f>
        <v>00983228</v>
      </c>
      <c r="C1594" s="2" t="s">
        <v>4</v>
      </c>
    </row>
    <row r="1595" spans="1:3" x14ac:dyDescent="0.35">
      <c r="A1595" s="5">
        <v>1588</v>
      </c>
      <c r="B1595" s="2" t="str">
        <f>"00411245"</f>
        <v>00411245</v>
      </c>
      <c r="C1595" s="2" t="str">
        <f>"003"</f>
        <v>003</v>
      </c>
    </row>
    <row r="1596" spans="1:3" ht="29" x14ac:dyDescent="0.35">
      <c r="A1596" s="5">
        <v>1589</v>
      </c>
      <c r="B1596" s="2" t="str">
        <f>"00979618"</f>
        <v>00979618</v>
      </c>
      <c r="C1596" s="2" t="s">
        <v>10</v>
      </c>
    </row>
    <row r="1597" spans="1:3" x14ac:dyDescent="0.35">
      <c r="A1597" s="5">
        <v>1590</v>
      </c>
      <c r="B1597" s="2" t="str">
        <f>"00985017"</f>
        <v>00985017</v>
      </c>
      <c r="C1597" s="2" t="str">
        <f>"003"</f>
        <v>003</v>
      </c>
    </row>
    <row r="1598" spans="1:3" x14ac:dyDescent="0.35">
      <c r="A1598" s="5">
        <v>1591</v>
      </c>
      <c r="B1598" s="2" t="str">
        <f>"00986794"</f>
        <v>00986794</v>
      </c>
      <c r="C1598" s="2" t="s">
        <v>4</v>
      </c>
    </row>
    <row r="1599" spans="1:3" x14ac:dyDescent="0.35">
      <c r="A1599" s="5">
        <v>1592</v>
      </c>
      <c r="B1599" s="2" t="str">
        <f>"00961342"</f>
        <v>00961342</v>
      </c>
      <c r="C1599" s="2" t="str">
        <f>"003"</f>
        <v>003</v>
      </c>
    </row>
    <row r="1600" spans="1:3" x14ac:dyDescent="0.35">
      <c r="A1600" s="5">
        <v>1593</v>
      </c>
      <c r="B1600" s="2" t="str">
        <f>"00796006"</f>
        <v>00796006</v>
      </c>
      <c r="C1600" s="2" t="str">
        <f>"004"</f>
        <v>004</v>
      </c>
    </row>
    <row r="1601" spans="1:3" x14ac:dyDescent="0.35">
      <c r="A1601" s="5">
        <v>1594</v>
      </c>
      <c r="B1601" s="2" t="str">
        <f>"00970867"</f>
        <v>00970867</v>
      </c>
      <c r="C1601" s="2" t="str">
        <f>"003"</f>
        <v>003</v>
      </c>
    </row>
    <row r="1602" spans="1:3" x14ac:dyDescent="0.35">
      <c r="A1602" s="5">
        <v>1595</v>
      </c>
      <c r="B1602" s="2" t="str">
        <f>"00986333"</f>
        <v>00986333</v>
      </c>
      <c r="C1602" s="2" t="str">
        <f>"003"</f>
        <v>003</v>
      </c>
    </row>
    <row r="1603" spans="1:3" x14ac:dyDescent="0.35">
      <c r="A1603" s="5">
        <v>1596</v>
      </c>
      <c r="B1603" s="2" t="str">
        <f>"201406016012"</f>
        <v>201406016012</v>
      </c>
      <c r="C1603" s="2" t="s">
        <v>4</v>
      </c>
    </row>
    <row r="1604" spans="1:3" x14ac:dyDescent="0.35">
      <c r="A1604" s="5">
        <v>1597</v>
      </c>
      <c r="B1604" s="2" t="str">
        <f>"00541569"</f>
        <v>00541569</v>
      </c>
      <c r="C1604" s="2" t="s">
        <v>4</v>
      </c>
    </row>
    <row r="1605" spans="1:3" x14ac:dyDescent="0.35">
      <c r="A1605" s="5">
        <v>1598</v>
      </c>
      <c r="B1605" s="2" t="str">
        <f>"00315675"</f>
        <v>00315675</v>
      </c>
      <c r="C1605" s="2" t="str">
        <f>"003"</f>
        <v>003</v>
      </c>
    </row>
    <row r="1606" spans="1:3" x14ac:dyDescent="0.35">
      <c r="A1606" s="5">
        <v>1599</v>
      </c>
      <c r="B1606" s="2" t="str">
        <f>"00817582"</f>
        <v>00817582</v>
      </c>
      <c r="C1606" s="2" t="s">
        <v>4</v>
      </c>
    </row>
    <row r="1607" spans="1:3" x14ac:dyDescent="0.35">
      <c r="A1607" s="5">
        <v>1600</v>
      </c>
      <c r="B1607" s="2" t="str">
        <f>"00985302"</f>
        <v>00985302</v>
      </c>
      <c r="C1607" s="2" t="str">
        <f>"003"</f>
        <v>003</v>
      </c>
    </row>
    <row r="1608" spans="1:3" ht="29" x14ac:dyDescent="0.35">
      <c r="A1608" s="5">
        <v>1601</v>
      </c>
      <c r="B1608" s="2" t="str">
        <f>"00986597"</f>
        <v>00986597</v>
      </c>
      <c r="C1608" s="2" t="s">
        <v>5</v>
      </c>
    </row>
    <row r="1609" spans="1:3" x14ac:dyDescent="0.35">
      <c r="A1609" s="5">
        <v>1602</v>
      </c>
      <c r="B1609" s="2" t="str">
        <f>"00975032"</f>
        <v>00975032</v>
      </c>
      <c r="C1609" s="2" t="str">
        <f>"003"</f>
        <v>003</v>
      </c>
    </row>
    <row r="1610" spans="1:3" x14ac:dyDescent="0.35">
      <c r="A1610" s="5">
        <v>1603</v>
      </c>
      <c r="B1610" s="2" t="str">
        <f>"00986719"</f>
        <v>00986719</v>
      </c>
      <c r="C1610" s="2" t="str">
        <f>"001"</f>
        <v>001</v>
      </c>
    </row>
    <row r="1611" spans="1:3" x14ac:dyDescent="0.35">
      <c r="A1611" s="5">
        <v>1604</v>
      </c>
      <c r="B1611" s="2" t="str">
        <f>"00881561"</f>
        <v>00881561</v>
      </c>
      <c r="C1611" s="2" t="s">
        <v>4</v>
      </c>
    </row>
    <row r="1612" spans="1:3" ht="29" x14ac:dyDescent="0.35">
      <c r="A1612" s="5">
        <v>1605</v>
      </c>
      <c r="B1612" s="2" t="str">
        <f>"00986999"</f>
        <v>00986999</v>
      </c>
      <c r="C1612" s="2" t="s">
        <v>11</v>
      </c>
    </row>
    <row r="1613" spans="1:3" x14ac:dyDescent="0.35">
      <c r="A1613" s="5">
        <v>1606</v>
      </c>
      <c r="B1613" s="2" t="str">
        <f>"00986824"</f>
        <v>00986824</v>
      </c>
      <c r="C1613" s="2" t="s">
        <v>4</v>
      </c>
    </row>
    <row r="1614" spans="1:3" x14ac:dyDescent="0.35">
      <c r="A1614" s="5">
        <v>1607</v>
      </c>
      <c r="B1614" s="2" t="str">
        <f>"00211971"</f>
        <v>00211971</v>
      </c>
      <c r="C1614" s="2" t="s">
        <v>4</v>
      </c>
    </row>
    <row r="1615" spans="1:3" x14ac:dyDescent="0.35">
      <c r="A1615" s="5">
        <v>1608</v>
      </c>
      <c r="B1615" s="2" t="str">
        <f>"00401496"</f>
        <v>00401496</v>
      </c>
      <c r="C1615" s="2" t="str">
        <f>"003"</f>
        <v>003</v>
      </c>
    </row>
    <row r="1616" spans="1:3" x14ac:dyDescent="0.35">
      <c r="A1616" s="5">
        <v>1609</v>
      </c>
      <c r="B1616" s="2" t="str">
        <f>"00983225"</f>
        <v>00983225</v>
      </c>
      <c r="C1616" s="2" t="str">
        <f>"003"</f>
        <v>003</v>
      </c>
    </row>
    <row r="1617" spans="1:3" x14ac:dyDescent="0.35">
      <c r="A1617" s="5">
        <v>1610</v>
      </c>
      <c r="B1617" s="2" t="str">
        <f>"00986673"</f>
        <v>00986673</v>
      </c>
      <c r="C1617" s="2" t="s">
        <v>4</v>
      </c>
    </row>
    <row r="1618" spans="1:3" x14ac:dyDescent="0.35">
      <c r="A1618" s="5">
        <v>1611</v>
      </c>
      <c r="B1618" s="2" t="str">
        <f>"00986699"</f>
        <v>00986699</v>
      </c>
      <c r="C1618" s="2" t="str">
        <f>"001"</f>
        <v>001</v>
      </c>
    </row>
    <row r="1619" spans="1:3" x14ac:dyDescent="0.35">
      <c r="A1619" s="5">
        <v>1612</v>
      </c>
      <c r="B1619" s="2" t="str">
        <f>"201406017597"</f>
        <v>201406017597</v>
      </c>
      <c r="C1619" s="2" t="s">
        <v>12</v>
      </c>
    </row>
    <row r="1620" spans="1:3" x14ac:dyDescent="0.35">
      <c r="A1620" s="5">
        <v>1613</v>
      </c>
      <c r="B1620" s="2" t="str">
        <f>"00872430"</f>
        <v>00872430</v>
      </c>
      <c r="C1620" s="2" t="str">
        <f>"003"</f>
        <v>003</v>
      </c>
    </row>
    <row r="1621" spans="1:3" x14ac:dyDescent="0.35">
      <c r="A1621" s="5">
        <v>1614</v>
      </c>
      <c r="B1621" s="2" t="str">
        <f>"00448424"</f>
        <v>00448424</v>
      </c>
      <c r="C1621" s="2" t="str">
        <f>"003"</f>
        <v>003</v>
      </c>
    </row>
    <row r="1622" spans="1:3" x14ac:dyDescent="0.35">
      <c r="A1622" s="5">
        <v>1615</v>
      </c>
      <c r="B1622" s="2" t="str">
        <f>"00986953"</f>
        <v>00986953</v>
      </c>
      <c r="C1622" s="2" t="s">
        <v>4</v>
      </c>
    </row>
    <row r="1623" spans="1:3" x14ac:dyDescent="0.35">
      <c r="A1623" s="5">
        <v>1616</v>
      </c>
      <c r="B1623" s="2" t="str">
        <f>"00817945"</f>
        <v>00817945</v>
      </c>
      <c r="C1623" s="2" t="s">
        <v>4</v>
      </c>
    </row>
    <row r="1624" spans="1:3" x14ac:dyDescent="0.35">
      <c r="A1624" s="5">
        <v>1617</v>
      </c>
      <c r="B1624" s="2" t="str">
        <f>"00928840"</f>
        <v>00928840</v>
      </c>
      <c r="C1624" s="2" t="s">
        <v>4</v>
      </c>
    </row>
    <row r="1625" spans="1:3" x14ac:dyDescent="0.35">
      <c r="A1625" s="5">
        <v>1618</v>
      </c>
      <c r="B1625" s="2" t="str">
        <f>"00490295"</f>
        <v>00490295</v>
      </c>
      <c r="C1625" s="2" t="s">
        <v>4</v>
      </c>
    </row>
    <row r="1626" spans="1:3" x14ac:dyDescent="0.35">
      <c r="A1626" s="5">
        <v>1619</v>
      </c>
      <c r="B1626" s="2" t="str">
        <f>"201604000815"</f>
        <v>201604000815</v>
      </c>
      <c r="C1626" s="2" t="s">
        <v>4</v>
      </c>
    </row>
    <row r="1627" spans="1:3" x14ac:dyDescent="0.35">
      <c r="A1627" s="5">
        <v>1620</v>
      </c>
      <c r="B1627" s="2" t="str">
        <f>"00983385"</f>
        <v>00983385</v>
      </c>
      <c r="C1627" s="2" t="s">
        <v>4</v>
      </c>
    </row>
    <row r="1628" spans="1:3" x14ac:dyDescent="0.35">
      <c r="A1628" s="5">
        <v>1621</v>
      </c>
      <c r="B1628" s="2" t="str">
        <f>"00980014"</f>
        <v>00980014</v>
      </c>
      <c r="C1628" s="2" t="s">
        <v>16</v>
      </c>
    </row>
    <row r="1629" spans="1:3" ht="29" x14ac:dyDescent="0.35">
      <c r="A1629" s="5">
        <v>1622</v>
      </c>
      <c r="B1629" s="2" t="str">
        <f>"00839945"</f>
        <v>00839945</v>
      </c>
      <c r="C1629" s="2" t="s">
        <v>11</v>
      </c>
    </row>
    <row r="1630" spans="1:3" x14ac:dyDescent="0.35">
      <c r="A1630" s="5">
        <v>1623</v>
      </c>
      <c r="B1630" s="2" t="str">
        <f>"00980988"</f>
        <v>00980988</v>
      </c>
      <c r="C1630" s="2" t="s">
        <v>19</v>
      </c>
    </row>
    <row r="1631" spans="1:3" x14ac:dyDescent="0.35">
      <c r="A1631" s="5">
        <v>1624</v>
      </c>
      <c r="B1631" s="2" t="str">
        <f>"00985462"</f>
        <v>00985462</v>
      </c>
      <c r="C1631" s="2" t="str">
        <f t="shared" ref="C1631:C1636" si="0">"003"</f>
        <v>003</v>
      </c>
    </row>
    <row r="1632" spans="1:3" x14ac:dyDescent="0.35">
      <c r="A1632" s="5">
        <v>1625</v>
      </c>
      <c r="B1632" s="2" t="str">
        <f>"00967294"</f>
        <v>00967294</v>
      </c>
      <c r="C1632" s="2" t="str">
        <f t="shared" si="0"/>
        <v>003</v>
      </c>
    </row>
    <row r="1633" spans="1:3" x14ac:dyDescent="0.35">
      <c r="A1633" s="5">
        <v>1626</v>
      </c>
      <c r="B1633" s="2" t="str">
        <f>"00970323"</f>
        <v>00970323</v>
      </c>
      <c r="C1633" s="2" t="str">
        <f t="shared" si="0"/>
        <v>003</v>
      </c>
    </row>
    <row r="1634" spans="1:3" x14ac:dyDescent="0.35">
      <c r="A1634" s="5">
        <v>1627</v>
      </c>
      <c r="B1634" s="2" t="str">
        <f>"00946359"</f>
        <v>00946359</v>
      </c>
      <c r="C1634" s="2" t="str">
        <f t="shared" si="0"/>
        <v>003</v>
      </c>
    </row>
    <row r="1635" spans="1:3" x14ac:dyDescent="0.35">
      <c r="A1635" s="5">
        <v>1628</v>
      </c>
      <c r="B1635" s="2" t="str">
        <f>"00325895"</f>
        <v>00325895</v>
      </c>
      <c r="C1635" s="2" t="str">
        <f t="shared" si="0"/>
        <v>003</v>
      </c>
    </row>
    <row r="1636" spans="1:3" x14ac:dyDescent="0.35">
      <c r="A1636" s="5">
        <v>1629</v>
      </c>
      <c r="B1636" s="2" t="str">
        <f>"00987127"</f>
        <v>00987127</v>
      </c>
      <c r="C1636" s="2" t="str">
        <f t="shared" si="0"/>
        <v>003</v>
      </c>
    </row>
    <row r="1637" spans="1:3" x14ac:dyDescent="0.35">
      <c r="A1637" s="5">
        <v>1630</v>
      </c>
      <c r="B1637" s="2" t="str">
        <f>"00978683"</f>
        <v>00978683</v>
      </c>
      <c r="C1637" s="2" t="s">
        <v>4</v>
      </c>
    </row>
    <row r="1638" spans="1:3" x14ac:dyDescent="0.35">
      <c r="A1638" s="5">
        <v>1631</v>
      </c>
      <c r="B1638" s="2" t="str">
        <f>"00444550"</f>
        <v>00444550</v>
      </c>
      <c r="C1638" s="2" t="s">
        <v>4</v>
      </c>
    </row>
    <row r="1639" spans="1:3" x14ac:dyDescent="0.35">
      <c r="A1639" s="5">
        <v>1632</v>
      </c>
      <c r="B1639" s="2" t="str">
        <f>"00703548"</f>
        <v>00703548</v>
      </c>
      <c r="C1639" s="2" t="s">
        <v>12</v>
      </c>
    </row>
    <row r="1640" spans="1:3" x14ac:dyDescent="0.35">
      <c r="A1640" s="5">
        <v>1633</v>
      </c>
      <c r="B1640" s="2" t="str">
        <f>"00657661"</f>
        <v>00657661</v>
      </c>
      <c r="C1640" s="2" t="s">
        <v>4</v>
      </c>
    </row>
    <row r="1641" spans="1:3" x14ac:dyDescent="0.35">
      <c r="A1641" s="5">
        <v>1634</v>
      </c>
      <c r="B1641" s="2" t="str">
        <f>"00381230"</f>
        <v>00381230</v>
      </c>
      <c r="C1641" s="2" t="s">
        <v>4</v>
      </c>
    </row>
    <row r="1642" spans="1:3" x14ac:dyDescent="0.35">
      <c r="A1642" s="5">
        <v>1635</v>
      </c>
      <c r="B1642" s="2" t="str">
        <f>"00987097"</f>
        <v>00987097</v>
      </c>
      <c r="C1642" s="2" t="s">
        <v>4</v>
      </c>
    </row>
    <row r="1643" spans="1:3" x14ac:dyDescent="0.35">
      <c r="A1643" s="5">
        <v>1636</v>
      </c>
      <c r="B1643" s="2" t="str">
        <f>"00472491"</f>
        <v>00472491</v>
      </c>
      <c r="C1643" s="2" t="str">
        <f>"003"</f>
        <v>003</v>
      </c>
    </row>
    <row r="1644" spans="1:3" x14ac:dyDescent="0.35">
      <c r="A1644" s="5">
        <v>1637</v>
      </c>
      <c r="B1644" s="2" t="str">
        <f>"201411002967"</f>
        <v>201411002967</v>
      </c>
      <c r="C1644" s="2" t="s">
        <v>4</v>
      </c>
    </row>
    <row r="1645" spans="1:3" x14ac:dyDescent="0.35">
      <c r="A1645" s="5">
        <v>1638</v>
      </c>
      <c r="B1645" s="2" t="str">
        <f>"00870236"</f>
        <v>00870236</v>
      </c>
      <c r="C1645" s="2" t="s">
        <v>4</v>
      </c>
    </row>
    <row r="1646" spans="1:3" x14ac:dyDescent="0.35">
      <c r="A1646" s="5">
        <v>1639</v>
      </c>
      <c r="B1646" s="2" t="str">
        <f>"00882677"</f>
        <v>00882677</v>
      </c>
      <c r="C1646" s="2" t="s">
        <v>4</v>
      </c>
    </row>
    <row r="1647" spans="1:3" x14ac:dyDescent="0.35">
      <c r="A1647" s="5">
        <v>1640</v>
      </c>
      <c r="B1647" s="2" t="str">
        <f>"00984346"</f>
        <v>00984346</v>
      </c>
      <c r="C1647" s="2" t="s">
        <v>4</v>
      </c>
    </row>
    <row r="1648" spans="1:3" x14ac:dyDescent="0.35">
      <c r="A1648" s="5">
        <v>1641</v>
      </c>
      <c r="B1648" s="2" t="str">
        <f>"00986717"</f>
        <v>00986717</v>
      </c>
      <c r="C1648" s="2" t="s">
        <v>4</v>
      </c>
    </row>
    <row r="1649" spans="1:3" x14ac:dyDescent="0.35">
      <c r="A1649" s="5">
        <v>1642</v>
      </c>
      <c r="B1649" s="2" t="str">
        <f>"00985941"</f>
        <v>00985941</v>
      </c>
      <c r="C1649" s="2" t="s">
        <v>4</v>
      </c>
    </row>
    <row r="1650" spans="1:3" x14ac:dyDescent="0.35">
      <c r="A1650" s="5">
        <v>1643</v>
      </c>
      <c r="B1650" s="2" t="str">
        <f>"00005580"</f>
        <v>00005580</v>
      </c>
      <c r="C1650" s="2" t="s">
        <v>4</v>
      </c>
    </row>
    <row r="1651" spans="1:3" x14ac:dyDescent="0.35">
      <c r="A1651" s="5">
        <v>1644</v>
      </c>
      <c r="B1651" s="2" t="str">
        <f>"201410011021"</f>
        <v>201410011021</v>
      </c>
      <c r="C1651" s="2" t="s">
        <v>6</v>
      </c>
    </row>
    <row r="1652" spans="1:3" x14ac:dyDescent="0.35">
      <c r="A1652" s="5">
        <v>1645</v>
      </c>
      <c r="B1652" s="2" t="str">
        <f>"00985768"</f>
        <v>00985768</v>
      </c>
      <c r="C1652" s="2" t="str">
        <f>"001"</f>
        <v>001</v>
      </c>
    </row>
    <row r="1653" spans="1:3" x14ac:dyDescent="0.35">
      <c r="A1653" s="5">
        <v>1646</v>
      </c>
      <c r="B1653" s="2" t="str">
        <f>"201412001052"</f>
        <v>201412001052</v>
      </c>
      <c r="C1653" s="2" t="s">
        <v>4</v>
      </c>
    </row>
    <row r="1654" spans="1:3" x14ac:dyDescent="0.35">
      <c r="A1654" s="5">
        <v>1647</v>
      </c>
      <c r="B1654" s="2" t="str">
        <f>"00725935"</f>
        <v>00725935</v>
      </c>
      <c r="C1654" s="2" t="s">
        <v>4</v>
      </c>
    </row>
    <row r="1655" spans="1:3" x14ac:dyDescent="0.35">
      <c r="A1655" s="5">
        <v>1648</v>
      </c>
      <c r="B1655" s="2" t="str">
        <f>"201511017175"</f>
        <v>201511017175</v>
      </c>
      <c r="C1655" s="2" t="str">
        <f>"003"</f>
        <v>003</v>
      </c>
    </row>
    <row r="1656" spans="1:3" x14ac:dyDescent="0.35">
      <c r="A1656" s="5">
        <v>1649</v>
      </c>
      <c r="B1656" s="2" t="str">
        <f>"00983812"</f>
        <v>00983812</v>
      </c>
      <c r="C1656" s="2" t="s">
        <v>4</v>
      </c>
    </row>
    <row r="1657" spans="1:3" x14ac:dyDescent="0.35">
      <c r="A1657" s="5">
        <v>1650</v>
      </c>
      <c r="B1657" s="2" t="str">
        <f>"00983823"</f>
        <v>00983823</v>
      </c>
      <c r="C1657" s="2" t="s">
        <v>4</v>
      </c>
    </row>
    <row r="1658" spans="1:3" x14ac:dyDescent="0.35">
      <c r="A1658" s="5">
        <v>1651</v>
      </c>
      <c r="B1658" s="2" t="str">
        <f>"00985511"</f>
        <v>00985511</v>
      </c>
      <c r="C1658" s="2" t="s">
        <v>4</v>
      </c>
    </row>
    <row r="1659" spans="1:3" x14ac:dyDescent="0.35">
      <c r="A1659" s="5">
        <v>1652</v>
      </c>
      <c r="B1659" s="2" t="str">
        <f>"00929433"</f>
        <v>00929433</v>
      </c>
      <c r="C1659" s="2" t="str">
        <f>"001"</f>
        <v>001</v>
      </c>
    </row>
    <row r="1660" spans="1:3" x14ac:dyDescent="0.35">
      <c r="A1660" s="5">
        <v>1653</v>
      </c>
      <c r="B1660" s="2" t="str">
        <f>"00684833"</f>
        <v>00684833</v>
      </c>
      <c r="C1660" s="2" t="str">
        <f>"003"</f>
        <v>003</v>
      </c>
    </row>
    <row r="1661" spans="1:3" x14ac:dyDescent="0.35">
      <c r="A1661" s="5">
        <v>1654</v>
      </c>
      <c r="B1661" s="2" t="str">
        <f>"00493680"</f>
        <v>00493680</v>
      </c>
      <c r="C1661" s="2" t="str">
        <f>"003"</f>
        <v>003</v>
      </c>
    </row>
    <row r="1662" spans="1:3" x14ac:dyDescent="0.35">
      <c r="A1662" s="5">
        <v>1655</v>
      </c>
      <c r="B1662" s="2" t="str">
        <f>"00876989"</f>
        <v>00876989</v>
      </c>
      <c r="C1662" s="2" t="s">
        <v>4</v>
      </c>
    </row>
    <row r="1663" spans="1:3" x14ac:dyDescent="0.35">
      <c r="A1663" s="5">
        <v>1656</v>
      </c>
      <c r="B1663" s="2" t="str">
        <f>"201511042920"</f>
        <v>201511042920</v>
      </c>
      <c r="C1663" s="2" t="s">
        <v>12</v>
      </c>
    </row>
    <row r="1664" spans="1:3" x14ac:dyDescent="0.35">
      <c r="A1664" s="5">
        <v>1657</v>
      </c>
      <c r="B1664" s="2" t="str">
        <f>"00982867"</f>
        <v>00982867</v>
      </c>
      <c r="C1664" s="2" t="str">
        <f>"003"</f>
        <v>003</v>
      </c>
    </row>
    <row r="1665" spans="1:3" x14ac:dyDescent="0.35">
      <c r="A1665" s="5">
        <v>1658</v>
      </c>
      <c r="B1665" s="2" t="str">
        <f>"00140331"</f>
        <v>00140331</v>
      </c>
      <c r="C1665" s="2" t="str">
        <f>"003"</f>
        <v>003</v>
      </c>
    </row>
    <row r="1666" spans="1:3" x14ac:dyDescent="0.35">
      <c r="A1666" s="5">
        <v>1659</v>
      </c>
      <c r="B1666" s="2" t="str">
        <f>"00549300"</f>
        <v>00549300</v>
      </c>
      <c r="C1666" s="2" t="str">
        <f>"003"</f>
        <v>003</v>
      </c>
    </row>
    <row r="1667" spans="1:3" x14ac:dyDescent="0.35">
      <c r="A1667" s="5">
        <v>1660</v>
      </c>
      <c r="B1667" s="2" t="str">
        <f>"00927843"</f>
        <v>00927843</v>
      </c>
      <c r="C1667" s="2" t="str">
        <f>"003"</f>
        <v>003</v>
      </c>
    </row>
    <row r="1668" spans="1:3" x14ac:dyDescent="0.35">
      <c r="A1668" s="5">
        <v>1661</v>
      </c>
      <c r="B1668" s="2" t="str">
        <f>"00814479"</f>
        <v>00814479</v>
      </c>
      <c r="C1668" s="2" t="s">
        <v>4</v>
      </c>
    </row>
    <row r="1669" spans="1:3" x14ac:dyDescent="0.35">
      <c r="A1669" s="5">
        <v>1662</v>
      </c>
      <c r="B1669" s="2" t="str">
        <f>"201504001681"</f>
        <v>201504001681</v>
      </c>
      <c r="C1669" s="2" t="str">
        <f>"004"</f>
        <v>004</v>
      </c>
    </row>
    <row r="1670" spans="1:3" x14ac:dyDescent="0.35">
      <c r="A1670" s="5">
        <v>1663</v>
      </c>
      <c r="B1670" s="2" t="str">
        <f>"00980129"</f>
        <v>00980129</v>
      </c>
      <c r="C1670" s="2" t="str">
        <f>"003"</f>
        <v>003</v>
      </c>
    </row>
    <row r="1671" spans="1:3" x14ac:dyDescent="0.35">
      <c r="A1671" s="5">
        <v>1664</v>
      </c>
      <c r="B1671" s="2" t="str">
        <f>"00652763"</f>
        <v>00652763</v>
      </c>
      <c r="C1671" s="2" t="s">
        <v>4</v>
      </c>
    </row>
    <row r="1672" spans="1:3" x14ac:dyDescent="0.35">
      <c r="A1672" s="5">
        <v>1665</v>
      </c>
      <c r="B1672" s="2" t="str">
        <f>"00986558"</f>
        <v>00986558</v>
      </c>
      <c r="C1672" s="2" t="s">
        <v>4</v>
      </c>
    </row>
    <row r="1673" spans="1:3" ht="29" x14ac:dyDescent="0.35">
      <c r="A1673" s="5">
        <v>1666</v>
      </c>
      <c r="B1673" s="2" t="str">
        <f>"00986688"</f>
        <v>00986688</v>
      </c>
      <c r="C1673" s="2" t="s">
        <v>11</v>
      </c>
    </row>
    <row r="1674" spans="1:3" x14ac:dyDescent="0.35">
      <c r="A1674" s="5">
        <v>1667</v>
      </c>
      <c r="B1674" s="2" t="str">
        <f>"201410008206"</f>
        <v>201410008206</v>
      </c>
      <c r="C1674" s="2" t="s">
        <v>4</v>
      </c>
    </row>
    <row r="1675" spans="1:3" x14ac:dyDescent="0.35">
      <c r="A1675" s="5">
        <v>1668</v>
      </c>
      <c r="B1675" s="2" t="str">
        <f>"00983537"</f>
        <v>00983537</v>
      </c>
      <c r="C1675" s="2" t="s">
        <v>4</v>
      </c>
    </row>
    <row r="1676" spans="1:3" x14ac:dyDescent="0.35">
      <c r="A1676" s="5">
        <v>1669</v>
      </c>
      <c r="B1676" s="2" t="str">
        <f>"00984134"</f>
        <v>00984134</v>
      </c>
      <c r="C1676" s="2" t="s">
        <v>4</v>
      </c>
    </row>
    <row r="1677" spans="1:3" ht="43.5" x14ac:dyDescent="0.35">
      <c r="A1677" s="5">
        <v>1670</v>
      </c>
      <c r="B1677" s="2" t="str">
        <f>"00037979"</f>
        <v>00037979</v>
      </c>
      <c r="C1677" s="2" t="s">
        <v>25</v>
      </c>
    </row>
    <row r="1678" spans="1:3" x14ac:dyDescent="0.35">
      <c r="A1678" s="5">
        <v>1671</v>
      </c>
      <c r="B1678" s="2" t="str">
        <f>"00801272"</f>
        <v>00801272</v>
      </c>
      <c r="C1678" s="2" t="s">
        <v>6</v>
      </c>
    </row>
    <row r="1679" spans="1:3" x14ac:dyDescent="0.35">
      <c r="A1679" s="5">
        <v>1672</v>
      </c>
      <c r="B1679" s="2" t="str">
        <f>"00679765"</f>
        <v>00679765</v>
      </c>
      <c r="C1679" s="2" t="s">
        <v>4</v>
      </c>
    </row>
    <row r="1680" spans="1:3" x14ac:dyDescent="0.35">
      <c r="A1680" s="5">
        <v>1673</v>
      </c>
      <c r="B1680" s="2" t="str">
        <f>"00986520"</f>
        <v>00986520</v>
      </c>
      <c r="C1680" s="2" t="str">
        <f>"003"</f>
        <v>003</v>
      </c>
    </row>
    <row r="1681" spans="1:3" x14ac:dyDescent="0.35">
      <c r="A1681" s="5">
        <v>1674</v>
      </c>
      <c r="B1681" s="2" t="str">
        <f>"00112434"</f>
        <v>00112434</v>
      </c>
      <c r="C1681" s="2" t="str">
        <f>"003"</f>
        <v>003</v>
      </c>
    </row>
    <row r="1682" spans="1:3" x14ac:dyDescent="0.35">
      <c r="A1682" s="5">
        <v>1675</v>
      </c>
      <c r="B1682" s="2" t="str">
        <f>"201406013222"</f>
        <v>201406013222</v>
      </c>
      <c r="C1682" s="2" t="str">
        <f>"003"</f>
        <v>003</v>
      </c>
    </row>
    <row r="1683" spans="1:3" x14ac:dyDescent="0.35">
      <c r="A1683" s="5">
        <v>1676</v>
      </c>
      <c r="B1683" s="2" t="str">
        <f>"00983126"</f>
        <v>00983126</v>
      </c>
      <c r="C1683" s="2" t="s">
        <v>4</v>
      </c>
    </row>
    <row r="1684" spans="1:3" x14ac:dyDescent="0.35">
      <c r="A1684" s="5">
        <v>1677</v>
      </c>
      <c r="B1684" s="2" t="str">
        <f>"00974202"</f>
        <v>00974202</v>
      </c>
      <c r="C1684" s="2" t="str">
        <f>"003"</f>
        <v>003</v>
      </c>
    </row>
    <row r="1685" spans="1:3" ht="29" x14ac:dyDescent="0.35">
      <c r="A1685" s="5">
        <v>1678</v>
      </c>
      <c r="B1685" s="2" t="str">
        <f>"00984640"</f>
        <v>00984640</v>
      </c>
      <c r="C1685" s="2" t="s">
        <v>5</v>
      </c>
    </row>
    <row r="1686" spans="1:3" x14ac:dyDescent="0.35">
      <c r="A1686" s="5">
        <v>1679</v>
      </c>
      <c r="B1686" s="2" t="str">
        <f>"00974837"</f>
        <v>00974837</v>
      </c>
      <c r="C1686" s="2" t="str">
        <f>"003"</f>
        <v>003</v>
      </c>
    </row>
    <row r="1687" spans="1:3" x14ac:dyDescent="0.35">
      <c r="A1687" s="5">
        <v>1680</v>
      </c>
      <c r="B1687" s="2" t="str">
        <f>"00986335"</f>
        <v>00986335</v>
      </c>
      <c r="C1687" s="2" t="s">
        <v>4</v>
      </c>
    </row>
    <row r="1688" spans="1:3" x14ac:dyDescent="0.35">
      <c r="A1688" s="5">
        <v>1681</v>
      </c>
      <c r="B1688" s="2" t="str">
        <f>"00986570"</f>
        <v>00986570</v>
      </c>
      <c r="C1688" s="2" t="s">
        <v>4</v>
      </c>
    </row>
    <row r="1689" spans="1:3" ht="29" x14ac:dyDescent="0.35">
      <c r="A1689" s="5">
        <v>1682</v>
      </c>
      <c r="B1689" s="2" t="str">
        <f>"00984473"</f>
        <v>00984473</v>
      </c>
      <c r="C1689" s="2" t="s">
        <v>5</v>
      </c>
    </row>
    <row r="1690" spans="1:3" x14ac:dyDescent="0.35">
      <c r="A1690" s="5">
        <v>1683</v>
      </c>
      <c r="B1690" s="2" t="str">
        <f>"00972471"</f>
        <v>00972471</v>
      </c>
      <c r="C1690" s="2" t="s">
        <v>4</v>
      </c>
    </row>
    <row r="1691" spans="1:3" x14ac:dyDescent="0.35">
      <c r="A1691" s="5">
        <v>1684</v>
      </c>
      <c r="B1691" s="2" t="str">
        <f>"00338213"</f>
        <v>00338213</v>
      </c>
      <c r="C1691" s="2" t="str">
        <f>"003"</f>
        <v>003</v>
      </c>
    </row>
    <row r="1692" spans="1:3" x14ac:dyDescent="0.35">
      <c r="A1692" s="5">
        <v>1685</v>
      </c>
      <c r="B1692" s="2" t="str">
        <f>"00816571"</f>
        <v>00816571</v>
      </c>
      <c r="C1692" s="2" t="str">
        <f>"003"</f>
        <v>003</v>
      </c>
    </row>
    <row r="1693" spans="1:3" x14ac:dyDescent="0.35">
      <c r="A1693" s="5">
        <v>1686</v>
      </c>
      <c r="B1693" s="2" t="str">
        <f>"00817596"</f>
        <v>00817596</v>
      </c>
      <c r="C1693" s="2" t="str">
        <f>"003"</f>
        <v>003</v>
      </c>
    </row>
    <row r="1694" spans="1:3" x14ac:dyDescent="0.35">
      <c r="A1694" s="5">
        <v>1687</v>
      </c>
      <c r="B1694" s="2" t="str">
        <f>"00767950"</f>
        <v>00767950</v>
      </c>
      <c r="C1694" s="2" t="s">
        <v>4</v>
      </c>
    </row>
    <row r="1695" spans="1:3" ht="29" x14ac:dyDescent="0.35">
      <c r="A1695" s="5">
        <v>1688</v>
      </c>
      <c r="B1695" s="2" t="str">
        <f>"00979163"</f>
        <v>00979163</v>
      </c>
      <c r="C1695" s="2" t="s">
        <v>5</v>
      </c>
    </row>
    <row r="1696" spans="1:3" x14ac:dyDescent="0.35">
      <c r="A1696" s="5">
        <v>1689</v>
      </c>
      <c r="B1696" s="2" t="str">
        <f>"00817046"</f>
        <v>00817046</v>
      </c>
      <c r="C1696" s="2" t="s">
        <v>4</v>
      </c>
    </row>
    <row r="1697" spans="1:3" x14ac:dyDescent="0.35">
      <c r="A1697" s="5">
        <v>1690</v>
      </c>
      <c r="B1697" s="2" t="str">
        <f>"201512002104"</f>
        <v>201512002104</v>
      </c>
      <c r="C1697" s="2" t="s">
        <v>4</v>
      </c>
    </row>
    <row r="1698" spans="1:3" x14ac:dyDescent="0.35">
      <c r="A1698" s="5">
        <v>1691</v>
      </c>
      <c r="B1698" s="2" t="str">
        <f>"00266443"</f>
        <v>00266443</v>
      </c>
      <c r="C1698" s="2" t="str">
        <f>"003"</f>
        <v>003</v>
      </c>
    </row>
    <row r="1699" spans="1:3" x14ac:dyDescent="0.35">
      <c r="A1699" s="5">
        <v>1692</v>
      </c>
      <c r="B1699" s="2" t="str">
        <f>"00542061"</f>
        <v>00542061</v>
      </c>
      <c r="C1699" s="2" t="str">
        <f>"003"</f>
        <v>003</v>
      </c>
    </row>
    <row r="1700" spans="1:3" x14ac:dyDescent="0.35">
      <c r="A1700" s="5">
        <v>1693</v>
      </c>
      <c r="B1700" s="2" t="str">
        <f>"00840005"</f>
        <v>00840005</v>
      </c>
      <c r="C1700" s="2" t="s">
        <v>4</v>
      </c>
    </row>
    <row r="1701" spans="1:3" ht="43.5" x14ac:dyDescent="0.35">
      <c r="A1701" s="5">
        <v>1694</v>
      </c>
      <c r="B1701" s="2" t="str">
        <f>"201410004149"</f>
        <v>201410004149</v>
      </c>
      <c r="C1701" s="2" t="s">
        <v>25</v>
      </c>
    </row>
    <row r="1702" spans="1:3" x14ac:dyDescent="0.35">
      <c r="A1702" s="5">
        <v>1695</v>
      </c>
      <c r="B1702" s="2" t="str">
        <f>"00800066"</f>
        <v>00800066</v>
      </c>
      <c r="C1702" s="2" t="str">
        <f>"003"</f>
        <v>003</v>
      </c>
    </row>
    <row r="1703" spans="1:3" x14ac:dyDescent="0.35">
      <c r="A1703" s="5">
        <v>1696</v>
      </c>
      <c r="B1703" s="2" t="str">
        <f>"00747257"</f>
        <v>00747257</v>
      </c>
      <c r="C1703" s="2" t="s">
        <v>4</v>
      </c>
    </row>
    <row r="1704" spans="1:3" x14ac:dyDescent="0.35">
      <c r="A1704" s="5">
        <v>1697</v>
      </c>
      <c r="B1704" s="2" t="str">
        <f>"00976571"</f>
        <v>00976571</v>
      </c>
      <c r="C1704" s="2" t="s">
        <v>4</v>
      </c>
    </row>
    <row r="1705" spans="1:3" x14ac:dyDescent="0.35">
      <c r="A1705" s="5">
        <v>1698</v>
      </c>
      <c r="B1705" s="2" t="str">
        <f>"00245150"</f>
        <v>00245150</v>
      </c>
      <c r="C1705" s="2" t="str">
        <f>"003"</f>
        <v>003</v>
      </c>
    </row>
    <row r="1706" spans="1:3" x14ac:dyDescent="0.35">
      <c r="A1706" s="5">
        <v>1699</v>
      </c>
      <c r="B1706" s="2" t="str">
        <f>"00192816"</f>
        <v>00192816</v>
      </c>
      <c r="C1706" s="2" t="str">
        <f>"003"</f>
        <v>003</v>
      </c>
    </row>
    <row r="1707" spans="1:3" x14ac:dyDescent="0.35">
      <c r="A1707" s="5">
        <v>1700</v>
      </c>
      <c r="B1707" s="2" t="str">
        <f>"00984896"</f>
        <v>00984896</v>
      </c>
      <c r="C1707" s="2" t="s">
        <v>4</v>
      </c>
    </row>
    <row r="1708" spans="1:3" x14ac:dyDescent="0.35">
      <c r="A1708" s="5">
        <v>1701</v>
      </c>
      <c r="B1708" s="2" t="str">
        <f>"00843222"</f>
        <v>00843222</v>
      </c>
      <c r="C1708" s="2" t="s">
        <v>4</v>
      </c>
    </row>
    <row r="1709" spans="1:3" x14ac:dyDescent="0.35">
      <c r="A1709" s="5">
        <v>1702</v>
      </c>
      <c r="B1709" s="2" t="str">
        <f>"00986321"</f>
        <v>00986321</v>
      </c>
      <c r="C1709" s="2" t="s">
        <v>14</v>
      </c>
    </row>
    <row r="1710" spans="1:3" x14ac:dyDescent="0.35">
      <c r="A1710" s="5">
        <v>1703</v>
      </c>
      <c r="B1710" s="2" t="str">
        <f>"00984110"</f>
        <v>00984110</v>
      </c>
      <c r="C1710" s="2" t="s">
        <v>4</v>
      </c>
    </row>
    <row r="1711" spans="1:3" x14ac:dyDescent="0.35">
      <c r="A1711" s="5">
        <v>1704</v>
      </c>
      <c r="B1711" s="2" t="str">
        <f>"00979386"</f>
        <v>00979386</v>
      </c>
      <c r="C1711" s="2" t="s">
        <v>4</v>
      </c>
    </row>
    <row r="1712" spans="1:3" x14ac:dyDescent="0.35">
      <c r="A1712" s="5">
        <v>1705</v>
      </c>
      <c r="B1712" s="2" t="str">
        <f>"00985840"</f>
        <v>00985840</v>
      </c>
      <c r="C1712" s="2" t="str">
        <f>"003"</f>
        <v>003</v>
      </c>
    </row>
    <row r="1713" spans="1:3" x14ac:dyDescent="0.35">
      <c r="A1713" s="5">
        <v>1706</v>
      </c>
      <c r="B1713" s="2" t="str">
        <f>"00982796"</f>
        <v>00982796</v>
      </c>
      <c r="C1713" s="2" t="s">
        <v>4</v>
      </c>
    </row>
    <row r="1714" spans="1:3" x14ac:dyDescent="0.35">
      <c r="A1714" s="5">
        <v>1707</v>
      </c>
      <c r="B1714" s="2" t="str">
        <f>"00980026"</f>
        <v>00980026</v>
      </c>
      <c r="C1714" s="2" t="s">
        <v>4</v>
      </c>
    </row>
    <row r="1715" spans="1:3" x14ac:dyDescent="0.35">
      <c r="A1715" s="5">
        <v>1708</v>
      </c>
      <c r="B1715" s="2" t="str">
        <f>"00982540"</f>
        <v>00982540</v>
      </c>
      <c r="C1715" s="2" t="s">
        <v>4</v>
      </c>
    </row>
    <row r="1716" spans="1:3" x14ac:dyDescent="0.35">
      <c r="A1716" s="5">
        <v>1709</v>
      </c>
      <c r="B1716" s="2" t="str">
        <f>"00966922"</f>
        <v>00966922</v>
      </c>
      <c r="C1716" s="2" t="str">
        <f>"003"</f>
        <v>003</v>
      </c>
    </row>
    <row r="1717" spans="1:3" x14ac:dyDescent="0.35">
      <c r="A1717" s="5">
        <v>1710</v>
      </c>
      <c r="B1717" s="2" t="str">
        <f>"00453338"</f>
        <v>00453338</v>
      </c>
      <c r="C1717" s="2" t="s">
        <v>4</v>
      </c>
    </row>
    <row r="1718" spans="1:3" x14ac:dyDescent="0.35">
      <c r="A1718" s="5">
        <v>1711</v>
      </c>
      <c r="B1718" s="2" t="str">
        <f>"00984563"</f>
        <v>00984563</v>
      </c>
      <c r="C1718" s="2" t="s">
        <v>18</v>
      </c>
    </row>
    <row r="1719" spans="1:3" x14ac:dyDescent="0.35">
      <c r="A1719" s="5">
        <v>1712</v>
      </c>
      <c r="B1719" s="2" t="str">
        <f>"00984726"</f>
        <v>00984726</v>
      </c>
      <c r="C1719" s="2" t="s">
        <v>4</v>
      </c>
    </row>
    <row r="1720" spans="1:3" x14ac:dyDescent="0.35">
      <c r="A1720" s="5">
        <v>1713</v>
      </c>
      <c r="B1720" s="2" t="str">
        <f>"00850851"</f>
        <v>00850851</v>
      </c>
      <c r="C1720" s="2" t="s">
        <v>4</v>
      </c>
    </row>
    <row r="1721" spans="1:3" x14ac:dyDescent="0.35">
      <c r="A1721" s="5">
        <v>1714</v>
      </c>
      <c r="B1721" s="2" t="str">
        <f>"00986134"</f>
        <v>00986134</v>
      </c>
      <c r="C1721" s="2" t="s">
        <v>18</v>
      </c>
    </row>
    <row r="1722" spans="1:3" x14ac:dyDescent="0.35">
      <c r="A1722" s="5">
        <v>1715</v>
      </c>
      <c r="B1722" s="2" t="str">
        <f>"00986718"</f>
        <v>00986718</v>
      </c>
      <c r="C1722" s="2" t="s">
        <v>4</v>
      </c>
    </row>
    <row r="1723" spans="1:3" ht="29" x14ac:dyDescent="0.35">
      <c r="A1723" s="5">
        <v>1716</v>
      </c>
      <c r="B1723" s="2" t="str">
        <f>"00816862"</f>
        <v>00816862</v>
      </c>
      <c r="C1723" s="2" t="s">
        <v>5</v>
      </c>
    </row>
    <row r="1724" spans="1:3" x14ac:dyDescent="0.35">
      <c r="A1724" s="5">
        <v>1717</v>
      </c>
      <c r="B1724" s="2" t="str">
        <f>"201511028452"</f>
        <v>201511028452</v>
      </c>
      <c r="C1724" s="2" t="s">
        <v>12</v>
      </c>
    </row>
    <row r="1725" spans="1:3" x14ac:dyDescent="0.35">
      <c r="A1725" s="5">
        <v>1718</v>
      </c>
      <c r="B1725" s="2" t="str">
        <f>"00985839"</f>
        <v>00985839</v>
      </c>
      <c r="C1725" s="2" t="s">
        <v>6</v>
      </c>
    </row>
    <row r="1726" spans="1:3" x14ac:dyDescent="0.35">
      <c r="A1726" s="5">
        <v>1719</v>
      </c>
      <c r="B1726" s="2" t="str">
        <f>"00927237"</f>
        <v>00927237</v>
      </c>
      <c r="C1726" s="2" t="str">
        <f>"003"</f>
        <v>003</v>
      </c>
    </row>
    <row r="1727" spans="1:3" x14ac:dyDescent="0.35">
      <c r="A1727" s="5">
        <v>1720</v>
      </c>
      <c r="B1727" s="2" t="str">
        <f>"00654881"</f>
        <v>00654881</v>
      </c>
      <c r="C1727" s="2" t="s">
        <v>6</v>
      </c>
    </row>
    <row r="1728" spans="1:3" x14ac:dyDescent="0.35">
      <c r="A1728" s="5">
        <v>1721</v>
      </c>
      <c r="B1728" s="2" t="str">
        <f>"00142683"</f>
        <v>00142683</v>
      </c>
      <c r="C1728" s="2" t="str">
        <f>"003"</f>
        <v>003</v>
      </c>
    </row>
    <row r="1729" spans="1:3" x14ac:dyDescent="0.35">
      <c r="A1729" s="5">
        <v>1722</v>
      </c>
      <c r="B1729" s="2" t="str">
        <f>"00624923"</f>
        <v>00624923</v>
      </c>
      <c r="C1729" s="2" t="s">
        <v>4</v>
      </c>
    </row>
    <row r="1730" spans="1:3" x14ac:dyDescent="0.35">
      <c r="A1730" s="5">
        <v>1723</v>
      </c>
      <c r="B1730" s="2" t="str">
        <f>"00986846"</f>
        <v>00986846</v>
      </c>
      <c r="C1730" s="2" t="s">
        <v>4</v>
      </c>
    </row>
    <row r="1731" spans="1:3" x14ac:dyDescent="0.35">
      <c r="A1731" s="5">
        <v>1724</v>
      </c>
      <c r="B1731" s="2" t="str">
        <f>"201506001441"</f>
        <v>201506001441</v>
      </c>
      <c r="C1731" s="2" t="s">
        <v>12</v>
      </c>
    </row>
    <row r="1732" spans="1:3" x14ac:dyDescent="0.35">
      <c r="A1732" s="5">
        <v>1725</v>
      </c>
      <c r="B1732" s="2" t="str">
        <f>"00883025"</f>
        <v>00883025</v>
      </c>
      <c r="C1732" s="2" t="s">
        <v>4</v>
      </c>
    </row>
    <row r="1733" spans="1:3" x14ac:dyDescent="0.35">
      <c r="A1733" s="5">
        <v>1726</v>
      </c>
      <c r="B1733" s="2" t="str">
        <f>"00890045"</f>
        <v>00890045</v>
      </c>
      <c r="C1733" s="2" t="s">
        <v>4</v>
      </c>
    </row>
    <row r="1734" spans="1:3" x14ac:dyDescent="0.35">
      <c r="A1734" s="5">
        <v>1727</v>
      </c>
      <c r="B1734" s="2" t="str">
        <f>"00984265"</f>
        <v>00984265</v>
      </c>
      <c r="C1734" s="2" t="s">
        <v>4</v>
      </c>
    </row>
    <row r="1735" spans="1:3" ht="29" x14ac:dyDescent="0.35">
      <c r="A1735" s="5">
        <v>1728</v>
      </c>
      <c r="B1735" s="2" t="str">
        <f>"00442816"</f>
        <v>00442816</v>
      </c>
      <c r="C1735" s="2" t="s">
        <v>8</v>
      </c>
    </row>
    <row r="1736" spans="1:3" x14ac:dyDescent="0.35">
      <c r="A1736" s="5">
        <v>1729</v>
      </c>
      <c r="B1736" s="2" t="str">
        <f>"00984803"</f>
        <v>00984803</v>
      </c>
      <c r="C1736" s="2" t="str">
        <f>"003"</f>
        <v>003</v>
      </c>
    </row>
    <row r="1737" spans="1:3" x14ac:dyDescent="0.35">
      <c r="A1737" s="5">
        <v>1730</v>
      </c>
      <c r="B1737" s="2" t="str">
        <f>"00981790"</f>
        <v>00981790</v>
      </c>
      <c r="C1737" s="2" t="s">
        <v>4</v>
      </c>
    </row>
    <row r="1738" spans="1:3" x14ac:dyDescent="0.35">
      <c r="A1738" s="5">
        <v>1731</v>
      </c>
      <c r="B1738" s="2" t="str">
        <f>"00975360"</f>
        <v>00975360</v>
      </c>
      <c r="C1738" s="2" t="s">
        <v>4</v>
      </c>
    </row>
    <row r="1739" spans="1:3" x14ac:dyDescent="0.35">
      <c r="A1739" s="5">
        <v>1732</v>
      </c>
      <c r="B1739" s="2" t="str">
        <f>"00079126"</f>
        <v>00079126</v>
      </c>
      <c r="C1739" s="2" t="s">
        <v>12</v>
      </c>
    </row>
    <row r="1740" spans="1:3" x14ac:dyDescent="0.35">
      <c r="A1740" s="5">
        <v>1733</v>
      </c>
      <c r="B1740" s="2" t="str">
        <f>"00984916"</f>
        <v>00984916</v>
      </c>
      <c r="C1740" s="2" t="str">
        <f>"003"</f>
        <v>003</v>
      </c>
    </row>
    <row r="1741" spans="1:3" x14ac:dyDescent="0.35">
      <c r="A1741" s="5">
        <v>1734</v>
      </c>
      <c r="B1741" s="2" t="str">
        <f>"00316741"</f>
        <v>00316741</v>
      </c>
      <c r="C1741" s="2" t="s">
        <v>12</v>
      </c>
    </row>
    <row r="1742" spans="1:3" x14ac:dyDescent="0.35">
      <c r="A1742" s="5">
        <v>1735</v>
      </c>
      <c r="B1742" s="2" t="str">
        <f>"00985767"</f>
        <v>00985767</v>
      </c>
      <c r="C1742" s="2" t="s">
        <v>6</v>
      </c>
    </row>
    <row r="1743" spans="1:3" x14ac:dyDescent="0.35">
      <c r="A1743" s="5">
        <v>1736</v>
      </c>
      <c r="B1743" s="2" t="str">
        <f>"00978057"</f>
        <v>00978057</v>
      </c>
      <c r="C1743" s="2" t="s">
        <v>4</v>
      </c>
    </row>
    <row r="1744" spans="1:3" ht="29" x14ac:dyDescent="0.35">
      <c r="A1744" s="5">
        <v>1737</v>
      </c>
      <c r="B1744" s="2" t="str">
        <f>"00442932"</f>
        <v>00442932</v>
      </c>
      <c r="C1744" s="2" t="s">
        <v>5</v>
      </c>
    </row>
    <row r="1745" spans="1:3" x14ac:dyDescent="0.35">
      <c r="A1745" s="5">
        <v>1738</v>
      </c>
      <c r="B1745" s="2" t="str">
        <f>"00984542"</f>
        <v>00984542</v>
      </c>
      <c r="C1745" s="2" t="s">
        <v>4</v>
      </c>
    </row>
    <row r="1746" spans="1:3" x14ac:dyDescent="0.35">
      <c r="A1746" s="5">
        <v>1739</v>
      </c>
      <c r="B1746" s="2" t="str">
        <f>"00930447"</f>
        <v>00930447</v>
      </c>
      <c r="C1746" s="2" t="str">
        <f>"003"</f>
        <v>003</v>
      </c>
    </row>
    <row r="1747" spans="1:3" x14ac:dyDescent="0.35">
      <c r="A1747" s="5">
        <v>1740</v>
      </c>
      <c r="B1747" s="2" t="str">
        <f>"00984548"</f>
        <v>00984548</v>
      </c>
      <c r="C1747" s="2" t="s">
        <v>4</v>
      </c>
    </row>
    <row r="1748" spans="1:3" x14ac:dyDescent="0.35">
      <c r="A1748" s="5">
        <v>1741</v>
      </c>
      <c r="B1748" s="2" t="str">
        <f>"00986379"</f>
        <v>00986379</v>
      </c>
      <c r="C1748" s="2" t="s">
        <v>4</v>
      </c>
    </row>
    <row r="1749" spans="1:3" x14ac:dyDescent="0.35">
      <c r="A1749" s="5">
        <v>1742</v>
      </c>
      <c r="B1749" s="2" t="str">
        <f>"00972869"</f>
        <v>00972869</v>
      </c>
      <c r="C1749" s="2" t="str">
        <f>"003"</f>
        <v>003</v>
      </c>
    </row>
    <row r="1750" spans="1:3" x14ac:dyDescent="0.35">
      <c r="A1750" s="5">
        <v>1743</v>
      </c>
      <c r="B1750" s="2" t="str">
        <f>"00985574"</f>
        <v>00985574</v>
      </c>
      <c r="C1750" s="2" t="s">
        <v>6</v>
      </c>
    </row>
    <row r="1751" spans="1:3" x14ac:dyDescent="0.35">
      <c r="A1751" s="5">
        <v>1744</v>
      </c>
      <c r="B1751" s="2" t="str">
        <f>"201406000039"</f>
        <v>201406000039</v>
      </c>
      <c r="C1751" s="2" t="str">
        <f>"003"</f>
        <v>003</v>
      </c>
    </row>
    <row r="1752" spans="1:3" x14ac:dyDescent="0.35">
      <c r="A1752" s="5">
        <v>1745</v>
      </c>
      <c r="B1752" s="2" t="str">
        <f>"00981901"</f>
        <v>00981901</v>
      </c>
      <c r="C1752" s="2" t="str">
        <f>"003"</f>
        <v>003</v>
      </c>
    </row>
    <row r="1753" spans="1:3" x14ac:dyDescent="0.35">
      <c r="A1753" s="5">
        <v>1746</v>
      </c>
      <c r="B1753" s="2" t="str">
        <f>"00486474"</f>
        <v>00486474</v>
      </c>
      <c r="C1753" s="2" t="str">
        <f>"003"</f>
        <v>003</v>
      </c>
    </row>
    <row r="1754" spans="1:3" ht="29" x14ac:dyDescent="0.35">
      <c r="A1754" s="5">
        <v>1747</v>
      </c>
      <c r="B1754" s="2" t="str">
        <f>"00562452"</f>
        <v>00562452</v>
      </c>
      <c r="C1754" s="2" t="s">
        <v>10</v>
      </c>
    </row>
    <row r="1755" spans="1:3" x14ac:dyDescent="0.35">
      <c r="A1755" s="5">
        <v>1748</v>
      </c>
      <c r="B1755" s="2" t="str">
        <f>"00984624"</f>
        <v>00984624</v>
      </c>
      <c r="C1755" s="2" t="s">
        <v>6</v>
      </c>
    </row>
    <row r="1756" spans="1:3" x14ac:dyDescent="0.35">
      <c r="A1756" s="5">
        <v>1749</v>
      </c>
      <c r="B1756" s="2" t="str">
        <f>"00986933"</f>
        <v>00986933</v>
      </c>
      <c r="C1756" s="2" t="s">
        <v>4</v>
      </c>
    </row>
    <row r="1757" spans="1:3" x14ac:dyDescent="0.35">
      <c r="A1757" s="5">
        <v>1750</v>
      </c>
      <c r="B1757" s="2" t="str">
        <f>"00660995"</f>
        <v>00660995</v>
      </c>
      <c r="C1757" s="2" t="s">
        <v>4</v>
      </c>
    </row>
    <row r="1758" spans="1:3" x14ac:dyDescent="0.35">
      <c r="A1758" s="5">
        <v>1751</v>
      </c>
      <c r="B1758" s="2" t="str">
        <f>"00446522"</f>
        <v>00446522</v>
      </c>
      <c r="C1758" s="2" t="str">
        <f>"003"</f>
        <v>003</v>
      </c>
    </row>
    <row r="1759" spans="1:3" x14ac:dyDescent="0.35">
      <c r="A1759" s="5">
        <v>1752</v>
      </c>
      <c r="B1759" s="2" t="str">
        <f>"00692708"</f>
        <v>00692708</v>
      </c>
      <c r="C1759" s="2" t="s">
        <v>12</v>
      </c>
    </row>
    <row r="1760" spans="1:3" x14ac:dyDescent="0.35">
      <c r="A1760" s="5">
        <v>1753</v>
      </c>
      <c r="B1760" s="2" t="str">
        <f>"00718516"</f>
        <v>00718516</v>
      </c>
      <c r="C1760" s="2" t="s">
        <v>4</v>
      </c>
    </row>
    <row r="1761" spans="1:3" x14ac:dyDescent="0.35">
      <c r="A1761" s="5">
        <v>1754</v>
      </c>
      <c r="B1761" s="2" t="str">
        <f>"00976844"</f>
        <v>00976844</v>
      </c>
      <c r="C1761" s="2" t="str">
        <f>"003"</f>
        <v>003</v>
      </c>
    </row>
    <row r="1762" spans="1:3" x14ac:dyDescent="0.35">
      <c r="A1762" s="5">
        <v>1755</v>
      </c>
      <c r="B1762" s="2" t="str">
        <f>"00491113"</f>
        <v>00491113</v>
      </c>
      <c r="C1762" s="2" t="str">
        <f>"003"</f>
        <v>003</v>
      </c>
    </row>
    <row r="1763" spans="1:3" x14ac:dyDescent="0.35">
      <c r="A1763" s="5">
        <v>1756</v>
      </c>
      <c r="B1763" s="2" t="str">
        <f>"00835154"</f>
        <v>00835154</v>
      </c>
      <c r="C1763" s="2" t="str">
        <f>"003"</f>
        <v>003</v>
      </c>
    </row>
    <row r="1764" spans="1:3" x14ac:dyDescent="0.35">
      <c r="A1764" s="5">
        <v>1757</v>
      </c>
      <c r="B1764" s="2" t="str">
        <f>"00978685"</f>
        <v>00978685</v>
      </c>
      <c r="C1764" s="2" t="str">
        <f>"003"</f>
        <v>003</v>
      </c>
    </row>
    <row r="1765" spans="1:3" x14ac:dyDescent="0.35">
      <c r="A1765" s="5">
        <v>1758</v>
      </c>
      <c r="B1765" s="2" t="str">
        <f>"00985297"</f>
        <v>00985297</v>
      </c>
      <c r="C1765" s="2" t="s">
        <v>6</v>
      </c>
    </row>
    <row r="1766" spans="1:3" x14ac:dyDescent="0.35">
      <c r="A1766" s="5">
        <v>1759</v>
      </c>
      <c r="B1766" s="2" t="str">
        <f>"00708586"</f>
        <v>00708586</v>
      </c>
      <c r="C1766" s="2" t="s">
        <v>12</v>
      </c>
    </row>
    <row r="1767" spans="1:3" x14ac:dyDescent="0.35">
      <c r="A1767" s="5">
        <v>1760</v>
      </c>
      <c r="B1767" s="2" t="str">
        <f>"00984003"</f>
        <v>00984003</v>
      </c>
      <c r="C1767" s="2" t="s">
        <v>6</v>
      </c>
    </row>
    <row r="1768" spans="1:3" x14ac:dyDescent="0.35">
      <c r="A1768" s="5">
        <v>1761</v>
      </c>
      <c r="B1768" s="2" t="str">
        <f>"00928257"</f>
        <v>00928257</v>
      </c>
      <c r="C1768" s="2" t="s">
        <v>6</v>
      </c>
    </row>
    <row r="1769" spans="1:3" x14ac:dyDescent="0.35">
      <c r="A1769" s="5">
        <v>1762</v>
      </c>
      <c r="B1769" s="2" t="str">
        <f>"00484192"</f>
        <v>00484192</v>
      </c>
      <c r="C1769" s="2" t="str">
        <f>"003"</f>
        <v>003</v>
      </c>
    </row>
    <row r="1770" spans="1:3" x14ac:dyDescent="0.35">
      <c r="A1770" s="5">
        <v>1763</v>
      </c>
      <c r="B1770" s="2" t="str">
        <f>"00983551"</f>
        <v>00983551</v>
      </c>
      <c r="C1770" s="2" t="s">
        <v>6</v>
      </c>
    </row>
    <row r="1771" spans="1:3" x14ac:dyDescent="0.35">
      <c r="A1771" s="5">
        <v>1764</v>
      </c>
      <c r="B1771" s="2" t="str">
        <f>"00685566"</f>
        <v>00685566</v>
      </c>
      <c r="C1771" s="2" t="s">
        <v>4</v>
      </c>
    </row>
    <row r="1772" spans="1:3" x14ac:dyDescent="0.35">
      <c r="A1772" s="5">
        <v>1765</v>
      </c>
      <c r="B1772" s="2" t="str">
        <f>"00802555"</f>
        <v>00802555</v>
      </c>
      <c r="C1772" s="2" t="str">
        <f>"003"</f>
        <v>003</v>
      </c>
    </row>
    <row r="1773" spans="1:3" x14ac:dyDescent="0.35">
      <c r="A1773" s="5">
        <v>1766</v>
      </c>
      <c r="B1773" s="2" t="str">
        <f>"00984996"</f>
        <v>00984996</v>
      </c>
      <c r="C1773" s="2" t="s">
        <v>9</v>
      </c>
    </row>
    <row r="1774" spans="1:3" x14ac:dyDescent="0.35">
      <c r="A1774" s="5">
        <v>1767</v>
      </c>
      <c r="B1774" s="2" t="str">
        <f>"00479349"</f>
        <v>00479349</v>
      </c>
      <c r="C1774" s="2" t="s">
        <v>4</v>
      </c>
    </row>
    <row r="1775" spans="1:3" x14ac:dyDescent="0.35">
      <c r="A1775" s="5">
        <v>1768</v>
      </c>
      <c r="B1775" s="2" t="str">
        <f>"00848972"</f>
        <v>00848972</v>
      </c>
      <c r="C1775" s="2" t="str">
        <f>"003"</f>
        <v>003</v>
      </c>
    </row>
    <row r="1776" spans="1:3" ht="29" x14ac:dyDescent="0.35">
      <c r="A1776" s="5">
        <v>1769</v>
      </c>
      <c r="B1776" s="2" t="str">
        <f>"00480573"</f>
        <v>00480573</v>
      </c>
      <c r="C1776" s="2" t="s">
        <v>10</v>
      </c>
    </row>
    <row r="1777" spans="1:3" ht="29" x14ac:dyDescent="0.35">
      <c r="A1777" s="5">
        <v>1770</v>
      </c>
      <c r="B1777" s="2" t="str">
        <f>"00817257"</f>
        <v>00817257</v>
      </c>
      <c r="C1777" s="2" t="s">
        <v>10</v>
      </c>
    </row>
    <row r="1778" spans="1:3" x14ac:dyDescent="0.35">
      <c r="A1778" s="5">
        <v>1771</v>
      </c>
      <c r="B1778" s="2" t="str">
        <f>"00881047"</f>
        <v>00881047</v>
      </c>
      <c r="C1778" s="2" t="s">
        <v>18</v>
      </c>
    </row>
    <row r="1779" spans="1:3" ht="29" x14ac:dyDescent="0.35">
      <c r="A1779" s="5">
        <v>1772</v>
      </c>
      <c r="B1779" s="2" t="str">
        <f>"201402000008"</f>
        <v>201402000008</v>
      </c>
      <c r="C1779" s="2" t="s">
        <v>11</v>
      </c>
    </row>
    <row r="1780" spans="1:3" x14ac:dyDescent="0.35">
      <c r="A1780" s="5">
        <v>1773</v>
      </c>
      <c r="B1780" s="2" t="str">
        <f>"00983660"</f>
        <v>00983660</v>
      </c>
      <c r="C1780" s="2" t="s">
        <v>12</v>
      </c>
    </row>
    <row r="1781" spans="1:3" x14ac:dyDescent="0.35">
      <c r="A1781" s="5">
        <v>1774</v>
      </c>
      <c r="B1781" s="2" t="str">
        <f>"00982367"</f>
        <v>00982367</v>
      </c>
      <c r="C1781" s="2" t="s">
        <v>4</v>
      </c>
    </row>
    <row r="1782" spans="1:3" x14ac:dyDescent="0.35">
      <c r="A1782" s="5">
        <v>1775</v>
      </c>
      <c r="B1782" s="2" t="str">
        <f>"00009240"</f>
        <v>00009240</v>
      </c>
      <c r="C1782" s="2" t="str">
        <f>"004"</f>
        <v>004</v>
      </c>
    </row>
    <row r="1783" spans="1:3" x14ac:dyDescent="0.35">
      <c r="A1783" s="5">
        <v>1776</v>
      </c>
      <c r="B1783" s="2" t="str">
        <f>"00984475"</f>
        <v>00984475</v>
      </c>
      <c r="C1783" s="2" t="str">
        <f>"003"</f>
        <v>003</v>
      </c>
    </row>
    <row r="1784" spans="1:3" x14ac:dyDescent="0.35">
      <c r="A1784" s="5">
        <v>1777</v>
      </c>
      <c r="B1784" s="2" t="str">
        <f>"00770033"</f>
        <v>00770033</v>
      </c>
      <c r="C1784" s="2" t="str">
        <f>"003"</f>
        <v>003</v>
      </c>
    </row>
    <row r="1785" spans="1:3" x14ac:dyDescent="0.35">
      <c r="A1785" s="5">
        <v>1778</v>
      </c>
      <c r="B1785" s="2" t="str">
        <f>"00823532"</f>
        <v>00823532</v>
      </c>
      <c r="C1785" s="2" t="str">
        <f>"004"</f>
        <v>004</v>
      </c>
    </row>
    <row r="1786" spans="1:3" x14ac:dyDescent="0.35">
      <c r="A1786" s="5">
        <v>1779</v>
      </c>
      <c r="B1786" s="2" t="str">
        <f>"00819630"</f>
        <v>00819630</v>
      </c>
      <c r="C1786" s="2" t="str">
        <f>"003"</f>
        <v>003</v>
      </c>
    </row>
    <row r="1787" spans="1:3" x14ac:dyDescent="0.35">
      <c r="A1787" s="5">
        <v>1780</v>
      </c>
      <c r="B1787" s="2" t="str">
        <f>"00976051"</f>
        <v>00976051</v>
      </c>
      <c r="C1787" s="2" t="s">
        <v>4</v>
      </c>
    </row>
    <row r="1788" spans="1:3" x14ac:dyDescent="0.35">
      <c r="A1788" s="5">
        <v>1781</v>
      </c>
      <c r="B1788" s="2" t="str">
        <f>"00817812"</f>
        <v>00817812</v>
      </c>
      <c r="C1788" s="2" t="str">
        <f>"003"</f>
        <v>003</v>
      </c>
    </row>
    <row r="1789" spans="1:3" x14ac:dyDescent="0.35">
      <c r="A1789" s="5">
        <v>1782</v>
      </c>
      <c r="B1789" s="2" t="str">
        <f>"00944703"</f>
        <v>00944703</v>
      </c>
      <c r="C1789" s="2" t="str">
        <f>"003"</f>
        <v>003</v>
      </c>
    </row>
    <row r="1790" spans="1:3" x14ac:dyDescent="0.35">
      <c r="A1790" s="5">
        <v>1783</v>
      </c>
      <c r="B1790" s="2" t="str">
        <f>"00924996"</f>
        <v>00924996</v>
      </c>
      <c r="C1790" s="2" t="str">
        <f>"003"</f>
        <v>003</v>
      </c>
    </row>
    <row r="1791" spans="1:3" ht="29" x14ac:dyDescent="0.35">
      <c r="A1791" s="5">
        <v>1784</v>
      </c>
      <c r="B1791" s="2" t="str">
        <f>"00982905"</f>
        <v>00982905</v>
      </c>
      <c r="C1791" s="2" t="s">
        <v>10</v>
      </c>
    </row>
    <row r="1792" spans="1:3" x14ac:dyDescent="0.35">
      <c r="A1792" s="5">
        <v>1785</v>
      </c>
      <c r="B1792" s="2" t="str">
        <f>"00885466"</f>
        <v>00885466</v>
      </c>
      <c r="C1792" s="2" t="str">
        <f>"003"</f>
        <v>003</v>
      </c>
    </row>
    <row r="1793" spans="1:3" ht="29" x14ac:dyDescent="0.35">
      <c r="A1793" s="5">
        <v>1786</v>
      </c>
      <c r="B1793" s="2" t="str">
        <f>"00984327"</f>
        <v>00984327</v>
      </c>
      <c r="C1793" s="2" t="s">
        <v>5</v>
      </c>
    </row>
    <row r="1794" spans="1:3" x14ac:dyDescent="0.35">
      <c r="A1794" s="5">
        <v>1787</v>
      </c>
      <c r="B1794" s="2" t="str">
        <f>"201511009725"</f>
        <v>201511009725</v>
      </c>
      <c r="C1794" s="2" t="s">
        <v>4</v>
      </c>
    </row>
    <row r="1795" spans="1:3" x14ac:dyDescent="0.35">
      <c r="A1795" s="5">
        <v>1788</v>
      </c>
      <c r="B1795" s="2" t="str">
        <f>"00816691"</f>
        <v>00816691</v>
      </c>
      <c r="C1795" s="2" t="s">
        <v>4</v>
      </c>
    </row>
    <row r="1796" spans="1:3" x14ac:dyDescent="0.35">
      <c r="A1796" s="5">
        <v>1789</v>
      </c>
      <c r="B1796" s="2" t="str">
        <f>"201511020959"</f>
        <v>201511020959</v>
      </c>
      <c r="C1796" s="2" t="s">
        <v>4</v>
      </c>
    </row>
    <row r="1797" spans="1:3" x14ac:dyDescent="0.35">
      <c r="A1797" s="5">
        <v>1790</v>
      </c>
      <c r="B1797" s="2" t="str">
        <f>"00984111"</f>
        <v>00984111</v>
      </c>
      <c r="C1797" s="2" t="str">
        <f>"003"</f>
        <v>003</v>
      </c>
    </row>
    <row r="1798" spans="1:3" x14ac:dyDescent="0.35">
      <c r="A1798" s="5">
        <v>1791</v>
      </c>
      <c r="B1798" s="2" t="str">
        <f>"00872944"</f>
        <v>00872944</v>
      </c>
      <c r="C1798" s="2" t="str">
        <f>"001"</f>
        <v>001</v>
      </c>
    </row>
    <row r="1799" spans="1:3" x14ac:dyDescent="0.35">
      <c r="A1799" s="5">
        <v>1792</v>
      </c>
      <c r="B1799" s="2" t="str">
        <f>"00712880"</f>
        <v>00712880</v>
      </c>
      <c r="C1799" s="2" t="str">
        <f>"003"</f>
        <v>003</v>
      </c>
    </row>
    <row r="1800" spans="1:3" x14ac:dyDescent="0.35">
      <c r="A1800" s="5">
        <v>1793</v>
      </c>
      <c r="B1800" s="2" t="str">
        <f>"00847515"</f>
        <v>00847515</v>
      </c>
      <c r="C1800" s="2" t="str">
        <f>"003"</f>
        <v>003</v>
      </c>
    </row>
    <row r="1801" spans="1:3" x14ac:dyDescent="0.35">
      <c r="A1801" s="5">
        <v>1794</v>
      </c>
      <c r="B1801" s="2" t="str">
        <f>"00982010"</f>
        <v>00982010</v>
      </c>
      <c r="C1801" s="2" t="str">
        <f>"003"</f>
        <v>003</v>
      </c>
    </row>
    <row r="1802" spans="1:3" x14ac:dyDescent="0.35">
      <c r="A1802" s="5">
        <v>1795</v>
      </c>
      <c r="B1802" s="2" t="str">
        <f>"00679978"</f>
        <v>00679978</v>
      </c>
      <c r="C1802" s="2" t="s">
        <v>6</v>
      </c>
    </row>
    <row r="1803" spans="1:3" x14ac:dyDescent="0.35">
      <c r="A1803" s="5">
        <v>1796</v>
      </c>
      <c r="B1803" s="2" t="str">
        <f>"00678775"</f>
        <v>00678775</v>
      </c>
      <c r="C1803" s="2" t="str">
        <f>"003"</f>
        <v>003</v>
      </c>
    </row>
    <row r="1804" spans="1:3" x14ac:dyDescent="0.35">
      <c r="A1804" s="5">
        <v>1797</v>
      </c>
      <c r="B1804" s="2" t="str">
        <f>"200802001952"</f>
        <v>200802001952</v>
      </c>
      <c r="C1804" s="2" t="s">
        <v>12</v>
      </c>
    </row>
    <row r="1805" spans="1:3" x14ac:dyDescent="0.35">
      <c r="A1805" s="5">
        <v>1798</v>
      </c>
      <c r="B1805" s="2" t="str">
        <f>"00676730"</f>
        <v>00676730</v>
      </c>
      <c r="C1805" s="2" t="str">
        <f>"003"</f>
        <v>003</v>
      </c>
    </row>
    <row r="1806" spans="1:3" x14ac:dyDescent="0.35">
      <c r="A1806" s="5">
        <v>1799</v>
      </c>
      <c r="B1806" s="2" t="str">
        <f>"00843274"</f>
        <v>00843274</v>
      </c>
      <c r="C1806" s="2" t="s">
        <v>4</v>
      </c>
    </row>
    <row r="1807" spans="1:3" x14ac:dyDescent="0.35">
      <c r="A1807" s="5">
        <v>1800</v>
      </c>
      <c r="B1807" s="2" t="str">
        <f>"00986478"</f>
        <v>00986478</v>
      </c>
      <c r="C1807" s="2" t="str">
        <f>"001"</f>
        <v>001</v>
      </c>
    </row>
    <row r="1808" spans="1:3" x14ac:dyDescent="0.35">
      <c r="A1808" s="5">
        <v>1801</v>
      </c>
      <c r="B1808" s="2" t="str">
        <f>"00818317"</f>
        <v>00818317</v>
      </c>
      <c r="C1808" s="2" t="s">
        <v>4</v>
      </c>
    </row>
    <row r="1809" spans="1:3" x14ac:dyDescent="0.35">
      <c r="A1809" s="5">
        <v>1802</v>
      </c>
      <c r="B1809" s="2" t="str">
        <f>"00744403"</f>
        <v>00744403</v>
      </c>
      <c r="C1809" s="2" t="str">
        <f>"003"</f>
        <v>003</v>
      </c>
    </row>
    <row r="1810" spans="1:3" ht="29" x14ac:dyDescent="0.35">
      <c r="A1810" s="5">
        <v>1803</v>
      </c>
      <c r="B1810" s="2" t="str">
        <f>"00984286"</f>
        <v>00984286</v>
      </c>
      <c r="C1810" s="2" t="s">
        <v>5</v>
      </c>
    </row>
    <row r="1811" spans="1:3" x14ac:dyDescent="0.35">
      <c r="A1811" s="5">
        <v>1804</v>
      </c>
      <c r="B1811" s="2" t="str">
        <f>"00184250"</f>
        <v>00184250</v>
      </c>
      <c r="C1811" s="2" t="str">
        <f>"003"</f>
        <v>003</v>
      </c>
    </row>
    <row r="1812" spans="1:3" x14ac:dyDescent="0.35">
      <c r="A1812" s="5">
        <v>1805</v>
      </c>
      <c r="B1812" s="2" t="str">
        <f>"00275906"</f>
        <v>00275906</v>
      </c>
      <c r="C1812" s="2" t="str">
        <f>"003"</f>
        <v>003</v>
      </c>
    </row>
    <row r="1813" spans="1:3" x14ac:dyDescent="0.35">
      <c r="A1813" s="5">
        <v>1806</v>
      </c>
      <c r="B1813" s="2" t="str">
        <f>"00711806"</f>
        <v>00711806</v>
      </c>
      <c r="C1813" s="2" t="s">
        <v>4</v>
      </c>
    </row>
    <row r="1814" spans="1:3" x14ac:dyDescent="0.35">
      <c r="A1814" s="5">
        <v>1807</v>
      </c>
      <c r="B1814" s="2" t="str">
        <f>"00649262"</f>
        <v>00649262</v>
      </c>
      <c r="C1814" s="2" t="s">
        <v>6</v>
      </c>
    </row>
    <row r="1815" spans="1:3" ht="29" x14ac:dyDescent="0.35">
      <c r="A1815" s="5">
        <v>1808</v>
      </c>
      <c r="B1815" s="2" t="str">
        <f>"00654285"</f>
        <v>00654285</v>
      </c>
      <c r="C1815" s="2" t="s">
        <v>5</v>
      </c>
    </row>
    <row r="1816" spans="1:3" x14ac:dyDescent="0.35">
      <c r="A1816" s="5">
        <v>1809</v>
      </c>
      <c r="B1816" s="2" t="str">
        <f>"00744108"</f>
        <v>00744108</v>
      </c>
      <c r="C1816" s="2" t="str">
        <f>"003"</f>
        <v>003</v>
      </c>
    </row>
    <row r="1817" spans="1:3" x14ac:dyDescent="0.35">
      <c r="A1817" s="5">
        <v>1810</v>
      </c>
      <c r="B1817" s="2" t="str">
        <f>"00986617"</f>
        <v>00986617</v>
      </c>
      <c r="C1817" s="2" t="s">
        <v>4</v>
      </c>
    </row>
    <row r="1818" spans="1:3" x14ac:dyDescent="0.35">
      <c r="A1818" s="5">
        <v>1811</v>
      </c>
      <c r="B1818" s="2" t="str">
        <f>"00076013"</f>
        <v>00076013</v>
      </c>
      <c r="C1818" s="2" t="str">
        <f>"003"</f>
        <v>003</v>
      </c>
    </row>
    <row r="1819" spans="1:3" ht="29" x14ac:dyDescent="0.35">
      <c r="A1819" s="5">
        <v>1812</v>
      </c>
      <c r="B1819" s="2" t="str">
        <f>"00519301"</f>
        <v>00519301</v>
      </c>
      <c r="C1819" s="2" t="s">
        <v>5</v>
      </c>
    </row>
    <row r="1820" spans="1:3" x14ac:dyDescent="0.35">
      <c r="A1820" s="5">
        <v>1813</v>
      </c>
      <c r="B1820" s="2" t="str">
        <f>"00936001"</f>
        <v>00936001</v>
      </c>
      <c r="C1820" s="2" t="s">
        <v>4</v>
      </c>
    </row>
    <row r="1821" spans="1:3" x14ac:dyDescent="0.35">
      <c r="A1821" s="5">
        <v>1814</v>
      </c>
      <c r="B1821" s="2" t="str">
        <f>"00981113"</f>
        <v>00981113</v>
      </c>
      <c r="C1821" s="2" t="str">
        <f>"003"</f>
        <v>003</v>
      </c>
    </row>
    <row r="1822" spans="1:3" x14ac:dyDescent="0.35">
      <c r="A1822" s="5">
        <v>1815</v>
      </c>
      <c r="B1822" s="2" t="str">
        <f>"00480439"</f>
        <v>00480439</v>
      </c>
      <c r="C1822" s="2" t="s">
        <v>4</v>
      </c>
    </row>
    <row r="1823" spans="1:3" x14ac:dyDescent="0.35">
      <c r="A1823" s="5">
        <v>1816</v>
      </c>
      <c r="B1823" s="2" t="str">
        <f>"00687205"</f>
        <v>00687205</v>
      </c>
      <c r="C1823" s="2" t="str">
        <f>"003"</f>
        <v>003</v>
      </c>
    </row>
    <row r="1824" spans="1:3" x14ac:dyDescent="0.35">
      <c r="A1824" s="5">
        <v>1817</v>
      </c>
      <c r="B1824" s="2" t="str">
        <f>"00308438"</f>
        <v>00308438</v>
      </c>
      <c r="C1824" s="2" t="s">
        <v>4</v>
      </c>
    </row>
    <row r="1825" spans="1:3" x14ac:dyDescent="0.35">
      <c r="A1825" s="5">
        <v>1818</v>
      </c>
      <c r="B1825" s="2" t="str">
        <f>"201511030028"</f>
        <v>201511030028</v>
      </c>
      <c r="C1825" s="2" t="s">
        <v>4</v>
      </c>
    </row>
    <row r="1826" spans="1:3" ht="29" x14ac:dyDescent="0.35">
      <c r="A1826" s="5">
        <v>1819</v>
      </c>
      <c r="B1826" s="2" t="str">
        <f>"00971300"</f>
        <v>00971300</v>
      </c>
      <c r="C1826" s="2" t="s">
        <v>5</v>
      </c>
    </row>
    <row r="1827" spans="1:3" x14ac:dyDescent="0.35">
      <c r="A1827" s="5">
        <v>1820</v>
      </c>
      <c r="B1827" s="2" t="str">
        <f>"00115775"</f>
        <v>00115775</v>
      </c>
      <c r="C1827" s="2" t="str">
        <f>"003"</f>
        <v>003</v>
      </c>
    </row>
    <row r="1828" spans="1:3" ht="29" x14ac:dyDescent="0.35">
      <c r="A1828" s="5">
        <v>1821</v>
      </c>
      <c r="B1828" s="2" t="str">
        <f>"00455808"</f>
        <v>00455808</v>
      </c>
      <c r="C1828" s="2" t="s">
        <v>10</v>
      </c>
    </row>
    <row r="1829" spans="1:3" x14ac:dyDescent="0.35">
      <c r="A1829" s="5">
        <v>1822</v>
      </c>
      <c r="B1829" s="2" t="str">
        <f>"00984618"</f>
        <v>00984618</v>
      </c>
      <c r="C1829" s="2" t="str">
        <f>"003"</f>
        <v>003</v>
      </c>
    </row>
    <row r="1830" spans="1:3" x14ac:dyDescent="0.35">
      <c r="A1830" s="5">
        <v>1823</v>
      </c>
      <c r="B1830" s="2" t="str">
        <f>"00973434"</f>
        <v>00973434</v>
      </c>
      <c r="C1830" s="2" t="s">
        <v>6</v>
      </c>
    </row>
    <row r="1831" spans="1:3" x14ac:dyDescent="0.35">
      <c r="A1831" s="5">
        <v>1824</v>
      </c>
      <c r="B1831" s="2" t="str">
        <f>"00684662"</f>
        <v>00684662</v>
      </c>
      <c r="C1831" s="2" t="str">
        <f>"003"</f>
        <v>003</v>
      </c>
    </row>
    <row r="1832" spans="1:3" x14ac:dyDescent="0.35">
      <c r="A1832" s="5">
        <v>1825</v>
      </c>
      <c r="B1832" s="2" t="str">
        <f>"00984914"</f>
        <v>00984914</v>
      </c>
      <c r="C1832" s="2" t="str">
        <f>"003"</f>
        <v>003</v>
      </c>
    </row>
    <row r="1833" spans="1:3" x14ac:dyDescent="0.35">
      <c r="A1833" s="5">
        <v>1826</v>
      </c>
      <c r="B1833" s="2" t="str">
        <f>"00757508"</f>
        <v>00757508</v>
      </c>
      <c r="C1833" s="2" t="s">
        <v>4</v>
      </c>
    </row>
    <row r="1834" spans="1:3" ht="29" x14ac:dyDescent="0.35">
      <c r="A1834" s="5">
        <v>1827</v>
      </c>
      <c r="B1834" s="2" t="str">
        <f>"00666145"</f>
        <v>00666145</v>
      </c>
      <c r="C1834" s="2" t="s">
        <v>11</v>
      </c>
    </row>
    <row r="1835" spans="1:3" x14ac:dyDescent="0.35">
      <c r="A1835" s="5">
        <v>1828</v>
      </c>
      <c r="B1835" s="2" t="str">
        <f>"00782829"</f>
        <v>00782829</v>
      </c>
      <c r="C1835" s="2" t="s">
        <v>4</v>
      </c>
    </row>
    <row r="1836" spans="1:3" x14ac:dyDescent="0.35">
      <c r="A1836" s="5">
        <v>1829</v>
      </c>
      <c r="B1836" s="2" t="str">
        <f>"00973186"</f>
        <v>00973186</v>
      </c>
      <c r="C1836" s="2" t="str">
        <f>"003"</f>
        <v>003</v>
      </c>
    </row>
    <row r="1837" spans="1:3" x14ac:dyDescent="0.35">
      <c r="A1837" s="5">
        <v>1830</v>
      </c>
      <c r="B1837" s="2" t="str">
        <f>"00632804"</f>
        <v>00632804</v>
      </c>
      <c r="C1837" s="2" t="s">
        <v>6</v>
      </c>
    </row>
    <row r="1838" spans="1:3" x14ac:dyDescent="0.35">
      <c r="A1838" s="5">
        <v>1831</v>
      </c>
      <c r="B1838" s="2" t="str">
        <f>"00981419"</f>
        <v>00981419</v>
      </c>
      <c r="C1838" s="2" t="s">
        <v>4</v>
      </c>
    </row>
    <row r="1839" spans="1:3" x14ac:dyDescent="0.35">
      <c r="A1839" s="5">
        <v>1832</v>
      </c>
      <c r="B1839" s="2" t="str">
        <f>"200811000245"</f>
        <v>200811000245</v>
      </c>
      <c r="C1839" s="2" t="s">
        <v>12</v>
      </c>
    </row>
    <row r="1840" spans="1:3" x14ac:dyDescent="0.35">
      <c r="A1840" s="5">
        <v>1833</v>
      </c>
      <c r="B1840" s="2" t="str">
        <f>"00805273"</f>
        <v>00805273</v>
      </c>
      <c r="C1840" s="2" t="str">
        <f>"003"</f>
        <v>003</v>
      </c>
    </row>
    <row r="1841" spans="1:3" x14ac:dyDescent="0.35">
      <c r="A1841" s="5">
        <v>1834</v>
      </c>
      <c r="B1841" s="2" t="str">
        <f>"00985501"</f>
        <v>00985501</v>
      </c>
      <c r="C1841" s="2" t="str">
        <f>"003"</f>
        <v>003</v>
      </c>
    </row>
    <row r="1842" spans="1:3" ht="29" x14ac:dyDescent="0.35">
      <c r="A1842" s="5">
        <v>1835</v>
      </c>
      <c r="B1842" s="2" t="str">
        <f>"00979479"</f>
        <v>00979479</v>
      </c>
      <c r="C1842" s="2" t="s">
        <v>11</v>
      </c>
    </row>
    <row r="1843" spans="1:3" x14ac:dyDescent="0.35">
      <c r="A1843" s="5">
        <v>1836</v>
      </c>
      <c r="B1843" s="2" t="str">
        <f>"00584556"</f>
        <v>00584556</v>
      </c>
      <c r="C1843" s="2" t="str">
        <f t="shared" ref="C1843:C1848" si="1">"003"</f>
        <v>003</v>
      </c>
    </row>
    <row r="1844" spans="1:3" x14ac:dyDescent="0.35">
      <c r="A1844" s="5">
        <v>1837</v>
      </c>
      <c r="B1844" s="2" t="str">
        <f>"00845857"</f>
        <v>00845857</v>
      </c>
      <c r="C1844" s="2" t="str">
        <f t="shared" si="1"/>
        <v>003</v>
      </c>
    </row>
    <row r="1845" spans="1:3" x14ac:dyDescent="0.35">
      <c r="A1845" s="5">
        <v>1838</v>
      </c>
      <c r="B1845" s="2" t="str">
        <f>"00669623"</f>
        <v>00669623</v>
      </c>
      <c r="C1845" s="2" t="str">
        <f t="shared" si="1"/>
        <v>003</v>
      </c>
    </row>
    <row r="1846" spans="1:3" x14ac:dyDescent="0.35">
      <c r="A1846" s="5">
        <v>1839</v>
      </c>
      <c r="B1846" s="2" t="str">
        <f>"00983882"</f>
        <v>00983882</v>
      </c>
      <c r="C1846" s="2" t="str">
        <f t="shared" si="1"/>
        <v>003</v>
      </c>
    </row>
    <row r="1847" spans="1:3" x14ac:dyDescent="0.35">
      <c r="A1847" s="5">
        <v>1840</v>
      </c>
      <c r="B1847" s="2" t="str">
        <f>"00026244"</f>
        <v>00026244</v>
      </c>
      <c r="C1847" s="2" t="str">
        <f t="shared" si="1"/>
        <v>003</v>
      </c>
    </row>
    <row r="1848" spans="1:3" x14ac:dyDescent="0.35">
      <c r="A1848" s="5">
        <v>1841</v>
      </c>
      <c r="B1848" s="2" t="str">
        <f>"00977348"</f>
        <v>00977348</v>
      </c>
      <c r="C1848" s="2" t="str">
        <f t="shared" si="1"/>
        <v>003</v>
      </c>
    </row>
    <row r="1849" spans="1:3" x14ac:dyDescent="0.35">
      <c r="A1849" s="5">
        <v>1842</v>
      </c>
      <c r="B1849" s="2" t="str">
        <f>"00974961"</f>
        <v>00974961</v>
      </c>
      <c r="C1849" s="2" t="s">
        <v>18</v>
      </c>
    </row>
    <row r="1850" spans="1:3" ht="29" x14ac:dyDescent="0.35">
      <c r="A1850" s="5">
        <v>1843</v>
      </c>
      <c r="B1850" s="2" t="str">
        <f>"00542144"</f>
        <v>00542144</v>
      </c>
      <c r="C1850" s="2" t="s">
        <v>10</v>
      </c>
    </row>
    <row r="1851" spans="1:3" x14ac:dyDescent="0.35">
      <c r="A1851" s="5">
        <v>1844</v>
      </c>
      <c r="B1851" s="2" t="str">
        <f>"00817850"</f>
        <v>00817850</v>
      </c>
      <c r="C1851" s="2" t="s">
        <v>4</v>
      </c>
    </row>
    <row r="1852" spans="1:3" x14ac:dyDescent="0.35">
      <c r="A1852" s="5">
        <v>1845</v>
      </c>
      <c r="B1852" s="2" t="str">
        <f>"00530444"</f>
        <v>00530444</v>
      </c>
      <c r="C1852" s="2" t="s">
        <v>4</v>
      </c>
    </row>
    <row r="1853" spans="1:3" ht="29" x14ac:dyDescent="0.35">
      <c r="A1853" s="5">
        <v>1846</v>
      </c>
      <c r="B1853" s="2" t="str">
        <f>"00925594"</f>
        <v>00925594</v>
      </c>
      <c r="C1853" s="2" t="s">
        <v>10</v>
      </c>
    </row>
    <row r="1854" spans="1:3" x14ac:dyDescent="0.35">
      <c r="A1854" s="5">
        <v>1847</v>
      </c>
      <c r="B1854" s="2" t="str">
        <f>"00986482"</f>
        <v>00986482</v>
      </c>
      <c r="C1854" s="2" t="s">
        <v>4</v>
      </c>
    </row>
    <row r="1855" spans="1:3" x14ac:dyDescent="0.35">
      <c r="A1855" s="5">
        <v>1848</v>
      </c>
      <c r="B1855" s="2" t="str">
        <f>"00788149"</f>
        <v>00788149</v>
      </c>
      <c r="C1855" s="2" t="str">
        <f>"003"</f>
        <v>003</v>
      </c>
    </row>
    <row r="1856" spans="1:3" x14ac:dyDescent="0.35">
      <c r="A1856" s="5">
        <v>1849</v>
      </c>
      <c r="B1856" s="2" t="str">
        <f>"00986053"</f>
        <v>00986053</v>
      </c>
      <c r="C1856" s="2" t="s">
        <v>6</v>
      </c>
    </row>
    <row r="1857" spans="1:3" x14ac:dyDescent="0.35">
      <c r="A1857" s="5">
        <v>1850</v>
      </c>
      <c r="B1857" s="2" t="str">
        <f>"00984666"</f>
        <v>00984666</v>
      </c>
      <c r="C1857" s="2" t="s">
        <v>4</v>
      </c>
    </row>
    <row r="1858" spans="1:3" x14ac:dyDescent="0.35">
      <c r="A1858" s="5">
        <v>1851</v>
      </c>
      <c r="B1858" s="2" t="str">
        <f>"201507002650"</f>
        <v>201507002650</v>
      </c>
      <c r="C1858" s="2" t="s">
        <v>14</v>
      </c>
    </row>
    <row r="1859" spans="1:3" x14ac:dyDescent="0.35">
      <c r="A1859" s="5">
        <v>1852</v>
      </c>
      <c r="B1859" s="2" t="str">
        <f>"00982864"</f>
        <v>00982864</v>
      </c>
      <c r="C1859" s="2" t="str">
        <f>"003"</f>
        <v>003</v>
      </c>
    </row>
    <row r="1860" spans="1:3" x14ac:dyDescent="0.35">
      <c r="A1860" s="5">
        <v>1853</v>
      </c>
      <c r="B1860" s="2" t="str">
        <f>"00820443"</f>
        <v>00820443</v>
      </c>
      <c r="C1860" s="2" t="s">
        <v>4</v>
      </c>
    </row>
    <row r="1861" spans="1:3" x14ac:dyDescent="0.35">
      <c r="A1861" s="5">
        <v>1854</v>
      </c>
      <c r="B1861" s="2" t="str">
        <f>"00058170"</f>
        <v>00058170</v>
      </c>
      <c r="C1861" s="2" t="s">
        <v>4</v>
      </c>
    </row>
    <row r="1862" spans="1:3" x14ac:dyDescent="0.35">
      <c r="A1862" s="5">
        <v>1855</v>
      </c>
      <c r="B1862" s="2" t="str">
        <f>"201406007021"</f>
        <v>201406007021</v>
      </c>
      <c r="C1862" s="2" t="s">
        <v>4</v>
      </c>
    </row>
    <row r="1863" spans="1:3" x14ac:dyDescent="0.35">
      <c r="A1863" s="5">
        <v>1856</v>
      </c>
      <c r="B1863" s="2" t="str">
        <f>"00448866"</f>
        <v>00448866</v>
      </c>
      <c r="C1863" s="2" t="s">
        <v>4</v>
      </c>
    </row>
    <row r="1864" spans="1:3" x14ac:dyDescent="0.35">
      <c r="A1864" s="5">
        <v>1857</v>
      </c>
      <c r="B1864" s="2" t="str">
        <f>"00122042"</f>
        <v>00122042</v>
      </c>
      <c r="C1864" s="2" t="str">
        <f>"003"</f>
        <v>003</v>
      </c>
    </row>
    <row r="1865" spans="1:3" x14ac:dyDescent="0.35">
      <c r="A1865" s="5">
        <v>1858</v>
      </c>
      <c r="B1865" s="2" t="str">
        <f>"00974057"</f>
        <v>00974057</v>
      </c>
      <c r="C1865" s="2" t="str">
        <f>"003"</f>
        <v>003</v>
      </c>
    </row>
    <row r="1866" spans="1:3" x14ac:dyDescent="0.35">
      <c r="A1866" s="5">
        <v>1859</v>
      </c>
      <c r="B1866" s="2" t="str">
        <f>"00978740"</f>
        <v>00978740</v>
      </c>
      <c r="C1866" s="2" t="s">
        <v>4</v>
      </c>
    </row>
    <row r="1867" spans="1:3" x14ac:dyDescent="0.35">
      <c r="A1867" s="5">
        <v>1860</v>
      </c>
      <c r="B1867" s="2" t="str">
        <f>"00874838"</f>
        <v>00874838</v>
      </c>
      <c r="C1867" s="2" t="s">
        <v>6</v>
      </c>
    </row>
    <row r="1868" spans="1:3" x14ac:dyDescent="0.35">
      <c r="A1868" s="5">
        <v>1861</v>
      </c>
      <c r="B1868" s="2" t="str">
        <f>"00419667"</f>
        <v>00419667</v>
      </c>
      <c r="C1868" s="2" t="str">
        <f>"003"</f>
        <v>003</v>
      </c>
    </row>
    <row r="1869" spans="1:3" x14ac:dyDescent="0.35">
      <c r="A1869" s="5">
        <v>1862</v>
      </c>
      <c r="B1869" s="2" t="str">
        <f>"00721823"</f>
        <v>00721823</v>
      </c>
      <c r="C1869" s="2" t="s">
        <v>6</v>
      </c>
    </row>
    <row r="1870" spans="1:3" x14ac:dyDescent="0.35">
      <c r="A1870" s="5">
        <v>1863</v>
      </c>
      <c r="B1870" s="2" t="str">
        <f>"00981683"</f>
        <v>00981683</v>
      </c>
      <c r="C1870" s="2" t="s">
        <v>6</v>
      </c>
    </row>
    <row r="1871" spans="1:3" x14ac:dyDescent="0.35">
      <c r="A1871" s="5">
        <v>1864</v>
      </c>
      <c r="B1871" s="2" t="str">
        <f>"00986396"</f>
        <v>00986396</v>
      </c>
      <c r="C1871" s="2" t="str">
        <f>"003"</f>
        <v>003</v>
      </c>
    </row>
    <row r="1872" spans="1:3" x14ac:dyDescent="0.35">
      <c r="A1872" s="5">
        <v>1865</v>
      </c>
      <c r="B1872" s="2" t="str">
        <f>"00901029"</f>
        <v>00901029</v>
      </c>
      <c r="C1872" s="2" t="s">
        <v>4</v>
      </c>
    </row>
    <row r="1873" spans="1:3" x14ac:dyDescent="0.35">
      <c r="A1873" s="5">
        <v>1866</v>
      </c>
      <c r="B1873" s="2" t="str">
        <f>"00981098"</f>
        <v>00981098</v>
      </c>
      <c r="C1873" s="2" t="s">
        <v>4</v>
      </c>
    </row>
    <row r="1874" spans="1:3" x14ac:dyDescent="0.35">
      <c r="A1874" s="5">
        <v>1867</v>
      </c>
      <c r="B1874" s="2" t="str">
        <f>"00685822"</f>
        <v>00685822</v>
      </c>
      <c r="C1874" s="2" t="str">
        <f>"003"</f>
        <v>003</v>
      </c>
    </row>
    <row r="1875" spans="1:3" x14ac:dyDescent="0.35">
      <c r="A1875" s="5">
        <v>1868</v>
      </c>
      <c r="B1875" s="2" t="str">
        <f>"00826257"</f>
        <v>00826257</v>
      </c>
      <c r="C1875" s="2" t="str">
        <f>"003"</f>
        <v>003</v>
      </c>
    </row>
    <row r="1876" spans="1:3" x14ac:dyDescent="0.35">
      <c r="A1876" s="5">
        <v>1869</v>
      </c>
      <c r="B1876" s="2" t="str">
        <f>"00984969"</f>
        <v>00984969</v>
      </c>
      <c r="C1876" s="2" t="s">
        <v>4</v>
      </c>
    </row>
    <row r="1877" spans="1:3" x14ac:dyDescent="0.35">
      <c r="A1877" s="5">
        <v>1870</v>
      </c>
      <c r="B1877" s="2" t="str">
        <f>"00083922"</f>
        <v>00083922</v>
      </c>
      <c r="C1877" s="2" t="s">
        <v>4</v>
      </c>
    </row>
    <row r="1878" spans="1:3" x14ac:dyDescent="0.35">
      <c r="A1878" s="5">
        <v>1871</v>
      </c>
      <c r="B1878" s="2" t="str">
        <f>"00905671"</f>
        <v>00905671</v>
      </c>
      <c r="C1878" s="2" t="s">
        <v>15</v>
      </c>
    </row>
    <row r="1879" spans="1:3" ht="29" x14ac:dyDescent="0.35">
      <c r="A1879" s="5">
        <v>1872</v>
      </c>
      <c r="B1879" s="2" t="str">
        <f>"00788418"</f>
        <v>00788418</v>
      </c>
      <c r="C1879" s="2" t="s">
        <v>5</v>
      </c>
    </row>
    <row r="1880" spans="1:3" x14ac:dyDescent="0.35">
      <c r="A1880" s="5">
        <v>1873</v>
      </c>
      <c r="B1880" s="2" t="str">
        <f>"00448414"</f>
        <v>00448414</v>
      </c>
      <c r="C1880" s="2" t="str">
        <f>"003"</f>
        <v>003</v>
      </c>
    </row>
    <row r="1881" spans="1:3" x14ac:dyDescent="0.35">
      <c r="A1881" s="5">
        <v>1874</v>
      </c>
      <c r="B1881" s="2" t="str">
        <f>"201604004664"</f>
        <v>201604004664</v>
      </c>
      <c r="C1881" s="2" t="s">
        <v>4</v>
      </c>
    </row>
    <row r="1882" spans="1:3" x14ac:dyDescent="0.35">
      <c r="A1882" s="5">
        <v>1875</v>
      </c>
      <c r="B1882" s="2" t="str">
        <f>"00768678"</f>
        <v>00768678</v>
      </c>
      <c r="C1882" s="2" t="str">
        <f>"003"</f>
        <v>003</v>
      </c>
    </row>
    <row r="1883" spans="1:3" x14ac:dyDescent="0.35">
      <c r="A1883" s="5">
        <v>1876</v>
      </c>
      <c r="B1883" s="2" t="str">
        <f>"00985563"</f>
        <v>00985563</v>
      </c>
      <c r="C1883" s="2" t="s">
        <v>4</v>
      </c>
    </row>
    <row r="1884" spans="1:3" x14ac:dyDescent="0.35">
      <c r="A1884" s="5">
        <v>1877</v>
      </c>
      <c r="B1884" s="2" t="str">
        <f>"00985597"</f>
        <v>00985597</v>
      </c>
      <c r="C1884" s="2" t="str">
        <f>"003"</f>
        <v>003</v>
      </c>
    </row>
    <row r="1885" spans="1:3" x14ac:dyDescent="0.35">
      <c r="A1885" s="5">
        <v>1878</v>
      </c>
      <c r="B1885" s="2" t="str">
        <f>"00987016"</f>
        <v>00987016</v>
      </c>
      <c r="C1885" s="2" t="str">
        <f>"003"</f>
        <v>003</v>
      </c>
    </row>
    <row r="1886" spans="1:3" x14ac:dyDescent="0.35">
      <c r="A1886" s="5">
        <v>1879</v>
      </c>
      <c r="B1886" s="2" t="str">
        <f>"00982837"</f>
        <v>00982837</v>
      </c>
      <c r="C1886" s="2" t="s">
        <v>4</v>
      </c>
    </row>
    <row r="1887" spans="1:3" x14ac:dyDescent="0.35">
      <c r="A1887" s="5">
        <v>1880</v>
      </c>
      <c r="B1887" s="2" t="str">
        <f>"00983902"</f>
        <v>00983902</v>
      </c>
      <c r="C1887" s="2" t="s">
        <v>4</v>
      </c>
    </row>
    <row r="1888" spans="1:3" x14ac:dyDescent="0.35">
      <c r="A1888" s="5">
        <v>1881</v>
      </c>
      <c r="B1888" s="2" t="str">
        <f>"00981772"</f>
        <v>00981772</v>
      </c>
      <c r="C1888" s="2" t="s">
        <v>4</v>
      </c>
    </row>
    <row r="1889" spans="1:3" x14ac:dyDescent="0.35">
      <c r="A1889" s="5">
        <v>1882</v>
      </c>
      <c r="B1889" s="2" t="str">
        <f>"00985659"</f>
        <v>00985659</v>
      </c>
      <c r="C1889" s="2" t="s">
        <v>4</v>
      </c>
    </row>
    <row r="1890" spans="1:3" x14ac:dyDescent="0.35">
      <c r="A1890" s="5">
        <v>1883</v>
      </c>
      <c r="B1890" s="2" t="str">
        <f>"00986573"</f>
        <v>00986573</v>
      </c>
      <c r="C1890" s="2" t="s">
        <v>4</v>
      </c>
    </row>
    <row r="1891" spans="1:3" x14ac:dyDescent="0.35">
      <c r="A1891" s="5">
        <v>1884</v>
      </c>
      <c r="B1891" s="2" t="str">
        <f>"00981825"</f>
        <v>00981825</v>
      </c>
      <c r="C1891" s="2" t="str">
        <f>"001"</f>
        <v>001</v>
      </c>
    </row>
    <row r="1892" spans="1:3" x14ac:dyDescent="0.35">
      <c r="A1892" s="5">
        <v>1885</v>
      </c>
      <c r="B1892" s="2" t="str">
        <f>"00194169"</f>
        <v>00194169</v>
      </c>
      <c r="C1892" s="2" t="s">
        <v>4</v>
      </c>
    </row>
    <row r="1893" spans="1:3" x14ac:dyDescent="0.35">
      <c r="A1893" s="5">
        <v>1886</v>
      </c>
      <c r="B1893" s="2" t="str">
        <f>"201604003332"</f>
        <v>201604003332</v>
      </c>
      <c r="C1893" s="2" t="s">
        <v>4</v>
      </c>
    </row>
    <row r="1894" spans="1:3" x14ac:dyDescent="0.35">
      <c r="A1894" s="5">
        <v>1887</v>
      </c>
      <c r="B1894" s="2" t="str">
        <f>"00736511"</f>
        <v>00736511</v>
      </c>
      <c r="C1894" s="2" t="str">
        <f>"003"</f>
        <v>003</v>
      </c>
    </row>
    <row r="1895" spans="1:3" x14ac:dyDescent="0.35">
      <c r="A1895" s="5">
        <v>1888</v>
      </c>
      <c r="B1895" s="2" t="str">
        <f>"00751575"</f>
        <v>00751575</v>
      </c>
      <c r="C1895" s="2" t="s">
        <v>6</v>
      </c>
    </row>
    <row r="1896" spans="1:3" x14ac:dyDescent="0.35">
      <c r="A1896" s="5">
        <v>1889</v>
      </c>
      <c r="B1896" s="2" t="str">
        <f>"00264982"</f>
        <v>00264982</v>
      </c>
      <c r="C1896" s="2" t="s">
        <v>12</v>
      </c>
    </row>
    <row r="1897" spans="1:3" ht="29" x14ac:dyDescent="0.35">
      <c r="A1897" s="5">
        <v>1890</v>
      </c>
      <c r="B1897" s="2" t="str">
        <f>"00547643"</f>
        <v>00547643</v>
      </c>
      <c r="C1897" s="2" t="s">
        <v>5</v>
      </c>
    </row>
    <row r="1898" spans="1:3" x14ac:dyDescent="0.35">
      <c r="A1898" s="5">
        <v>1891</v>
      </c>
      <c r="B1898" s="2" t="str">
        <f>"00127534"</f>
        <v>00127534</v>
      </c>
      <c r="C1898" s="2" t="s">
        <v>4</v>
      </c>
    </row>
    <row r="1899" spans="1:3" ht="29" x14ac:dyDescent="0.35">
      <c r="A1899" s="5">
        <v>1892</v>
      </c>
      <c r="B1899" s="2" t="str">
        <f>"00982248"</f>
        <v>00982248</v>
      </c>
      <c r="C1899" s="2" t="s">
        <v>10</v>
      </c>
    </row>
    <row r="1900" spans="1:3" x14ac:dyDescent="0.35">
      <c r="A1900" s="5">
        <v>1893</v>
      </c>
      <c r="B1900" s="2" t="str">
        <f>"00491883"</f>
        <v>00491883</v>
      </c>
      <c r="C1900" s="2" t="str">
        <f>"003"</f>
        <v>003</v>
      </c>
    </row>
    <row r="1901" spans="1:3" x14ac:dyDescent="0.35">
      <c r="A1901" s="5">
        <v>1894</v>
      </c>
      <c r="B1901" s="2" t="str">
        <f>"00278683"</f>
        <v>00278683</v>
      </c>
      <c r="C1901" s="2" t="s">
        <v>6</v>
      </c>
    </row>
    <row r="1902" spans="1:3" x14ac:dyDescent="0.35">
      <c r="A1902" s="5">
        <v>1895</v>
      </c>
      <c r="B1902" s="2" t="str">
        <f>"00426383"</f>
        <v>00426383</v>
      </c>
      <c r="C1902" s="2" t="s">
        <v>4</v>
      </c>
    </row>
    <row r="1903" spans="1:3" ht="29" x14ac:dyDescent="0.35">
      <c r="A1903" s="5">
        <v>1896</v>
      </c>
      <c r="B1903" s="2" t="str">
        <f>"00983195"</f>
        <v>00983195</v>
      </c>
      <c r="C1903" s="2" t="s">
        <v>8</v>
      </c>
    </row>
    <row r="1904" spans="1:3" x14ac:dyDescent="0.35">
      <c r="A1904" s="5">
        <v>1897</v>
      </c>
      <c r="B1904" s="2" t="str">
        <f>"201601000804"</f>
        <v>201601000804</v>
      </c>
      <c r="C1904" s="2" t="s">
        <v>4</v>
      </c>
    </row>
    <row r="1905" spans="1:3" x14ac:dyDescent="0.35">
      <c r="A1905" s="5">
        <v>1898</v>
      </c>
      <c r="B1905" s="2" t="str">
        <f>"00735765"</f>
        <v>00735765</v>
      </c>
      <c r="C1905" s="2" t="s">
        <v>4</v>
      </c>
    </row>
    <row r="1906" spans="1:3" x14ac:dyDescent="0.35">
      <c r="A1906" s="5">
        <v>1899</v>
      </c>
      <c r="B1906" s="2" t="str">
        <f>"00986115"</f>
        <v>00986115</v>
      </c>
      <c r="C1906" s="2" t="s">
        <v>4</v>
      </c>
    </row>
    <row r="1907" spans="1:3" x14ac:dyDescent="0.35">
      <c r="A1907" s="5">
        <v>1900</v>
      </c>
      <c r="B1907" s="2" t="str">
        <f>"00986173"</f>
        <v>00986173</v>
      </c>
      <c r="C1907" s="2" t="s">
        <v>4</v>
      </c>
    </row>
    <row r="1908" spans="1:3" x14ac:dyDescent="0.35">
      <c r="A1908" s="5">
        <v>1901</v>
      </c>
      <c r="B1908" s="2" t="str">
        <f>"00986683"</f>
        <v>00986683</v>
      </c>
      <c r="C1908" s="2" t="s">
        <v>4</v>
      </c>
    </row>
    <row r="1909" spans="1:3" x14ac:dyDescent="0.35">
      <c r="A1909" s="5">
        <v>1902</v>
      </c>
      <c r="B1909" s="2" t="str">
        <f>"00310189"</f>
        <v>00310189</v>
      </c>
      <c r="C1909" s="2" t="s">
        <v>4</v>
      </c>
    </row>
    <row r="1910" spans="1:3" x14ac:dyDescent="0.35">
      <c r="A1910" s="5">
        <v>1903</v>
      </c>
      <c r="B1910" s="2" t="str">
        <f>"00495594"</f>
        <v>00495594</v>
      </c>
      <c r="C1910" s="2" t="s">
        <v>4</v>
      </c>
    </row>
    <row r="1911" spans="1:3" ht="29" x14ac:dyDescent="0.35">
      <c r="A1911" s="5">
        <v>1904</v>
      </c>
      <c r="B1911" s="2" t="str">
        <f>"00880198"</f>
        <v>00880198</v>
      </c>
      <c r="C1911" s="2" t="s">
        <v>8</v>
      </c>
    </row>
    <row r="1912" spans="1:3" x14ac:dyDescent="0.35">
      <c r="A1912" s="5">
        <v>1905</v>
      </c>
      <c r="B1912" s="2" t="str">
        <f>"00552476"</f>
        <v>00552476</v>
      </c>
      <c r="C1912" s="2" t="str">
        <f>"003"</f>
        <v>003</v>
      </c>
    </row>
    <row r="1913" spans="1:3" x14ac:dyDescent="0.35">
      <c r="A1913" s="5">
        <v>1906</v>
      </c>
      <c r="B1913" s="2" t="str">
        <f>"00978783"</f>
        <v>00978783</v>
      </c>
      <c r="C1913" s="2" t="s">
        <v>4</v>
      </c>
    </row>
    <row r="1914" spans="1:3" x14ac:dyDescent="0.35">
      <c r="A1914" s="5">
        <v>1907</v>
      </c>
      <c r="B1914" s="2" t="str">
        <f>"00454349"</f>
        <v>00454349</v>
      </c>
      <c r="C1914" s="2" t="str">
        <f>"003"</f>
        <v>003</v>
      </c>
    </row>
    <row r="1915" spans="1:3" x14ac:dyDescent="0.35">
      <c r="A1915" s="5">
        <v>1908</v>
      </c>
      <c r="B1915" s="2" t="str">
        <f>"00985657"</f>
        <v>00985657</v>
      </c>
      <c r="C1915" s="2" t="s">
        <v>4</v>
      </c>
    </row>
    <row r="1916" spans="1:3" ht="29" x14ac:dyDescent="0.35">
      <c r="A1916" s="5">
        <v>1909</v>
      </c>
      <c r="B1916" s="2" t="str">
        <f>"00985713"</f>
        <v>00985713</v>
      </c>
      <c r="C1916" s="2" t="s">
        <v>5</v>
      </c>
    </row>
    <row r="1917" spans="1:3" x14ac:dyDescent="0.35">
      <c r="A1917" s="5">
        <v>1910</v>
      </c>
      <c r="B1917" s="2" t="str">
        <f>"00020206"</f>
        <v>00020206</v>
      </c>
      <c r="C1917" s="2" t="str">
        <f>"003"</f>
        <v>003</v>
      </c>
    </row>
    <row r="1918" spans="1:3" x14ac:dyDescent="0.35">
      <c r="A1918" s="5">
        <v>1911</v>
      </c>
      <c r="B1918" s="2" t="str">
        <f>"00984191"</f>
        <v>00984191</v>
      </c>
      <c r="C1918" s="2" t="str">
        <f>"001"</f>
        <v>001</v>
      </c>
    </row>
    <row r="1919" spans="1:3" x14ac:dyDescent="0.35">
      <c r="A1919" s="5">
        <v>1912</v>
      </c>
      <c r="B1919" s="2" t="str">
        <f>"00985007"</f>
        <v>00985007</v>
      </c>
      <c r="C1919" s="2" t="str">
        <f>"003"</f>
        <v>003</v>
      </c>
    </row>
    <row r="1920" spans="1:3" x14ac:dyDescent="0.35">
      <c r="A1920" s="5">
        <v>1913</v>
      </c>
      <c r="B1920" s="2" t="str">
        <f>"00981920"</f>
        <v>00981920</v>
      </c>
      <c r="C1920" s="2" t="str">
        <f>"003"</f>
        <v>003</v>
      </c>
    </row>
    <row r="1921" spans="1:3" x14ac:dyDescent="0.35">
      <c r="A1921" s="5">
        <v>1914</v>
      </c>
      <c r="B1921" s="2" t="str">
        <f>"00985182"</f>
        <v>00985182</v>
      </c>
      <c r="C1921" s="2" t="s">
        <v>4</v>
      </c>
    </row>
    <row r="1922" spans="1:3" x14ac:dyDescent="0.35">
      <c r="A1922" s="5">
        <v>1915</v>
      </c>
      <c r="B1922" s="2" t="str">
        <f>"00545357"</f>
        <v>00545357</v>
      </c>
      <c r="C1922" s="2" t="str">
        <f>"003"</f>
        <v>003</v>
      </c>
    </row>
    <row r="1923" spans="1:3" x14ac:dyDescent="0.35">
      <c r="A1923" s="5">
        <v>1916</v>
      </c>
      <c r="B1923" s="2" t="str">
        <f>"00985194"</f>
        <v>00985194</v>
      </c>
      <c r="C1923" s="2" t="str">
        <f>"003"</f>
        <v>003</v>
      </c>
    </row>
    <row r="1924" spans="1:3" ht="29" x14ac:dyDescent="0.35">
      <c r="A1924" s="5">
        <v>1917</v>
      </c>
      <c r="B1924" s="2" t="str">
        <f>"00819079"</f>
        <v>00819079</v>
      </c>
      <c r="C1924" s="2" t="s">
        <v>8</v>
      </c>
    </row>
    <row r="1925" spans="1:3" x14ac:dyDescent="0.35">
      <c r="A1925" s="5">
        <v>1918</v>
      </c>
      <c r="B1925" s="2" t="str">
        <f>"00656865"</f>
        <v>00656865</v>
      </c>
      <c r="C1925" s="2" t="str">
        <f>"003"</f>
        <v>003</v>
      </c>
    </row>
    <row r="1926" spans="1:3" x14ac:dyDescent="0.35">
      <c r="A1926" s="5">
        <v>1919</v>
      </c>
      <c r="B1926" s="2" t="str">
        <f>"00984201"</f>
        <v>00984201</v>
      </c>
      <c r="C1926" s="2" t="s">
        <v>4</v>
      </c>
    </row>
    <row r="1927" spans="1:3" x14ac:dyDescent="0.35">
      <c r="A1927" s="5">
        <v>1920</v>
      </c>
      <c r="B1927" s="2" t="str">
        <f>"00454087"</f>
        <v>00454087</v>
      </c>
      <c r="C1927" s="2" t="s">
        <v>6</v>
      </c>
    </row>
    <row r="1928" spans="1:3" x14ac:dyDescent="0.35">
      <c r="A1928" s="5">
        <v>1921</v>
      </c>
      <c r="B1928" s="2" t="str">
        <f>"00984715"</f>
        <v>00984715</v>
      </c>
      <c r="C1928" s="2" t="str">
        <f>"004"</f>
        <v>004</v>
      </c>
    </row>
    <row r="1929" spans="1:3" x14ac:dyDescent="0.35">
      <c r="A1929" s="5">
        <v>1922</v>
      </c>
      <c r="B1929" s="2" t="str">
        <f>"00985819"</f>
        <v>00985819</v>
      </c>
      <c r="C1929" s="2" t="s">
        <v>4</v>
      </c>
    </row>
    <row r="1930" spans="1:3" x14ac:dyDescent="0.35">
      <c r="A1930" s="5">
        <v>1923</v>
      </c>
      <c r="B1930" s="2" t="str">
        <f>"00816660"</f>
        <v>00816660</v>
      </c>
      <c r="C1930" s="2" t="s">
        <v>4</v>
      </c>
    </row>
    <row r="1931" spans="1:3" x14ac:dyDescent="0.35">
      <c r="A1931" s="5">
        <v>1924</v>
      </c>
      <c r="B1931" s="2" t="str">
        <f>"00373136"</f>
        <v>00373136</v>
      </c>
      <c r="C1931" s="2" t="str">
        <f>"003"</f>
        <v>003</v>
      </c>
    </row>
    <row r="1932" spans="1:3" x14ac:dyDescent="0.35">
      <c r="A1932" s="5">
        <v>1925</v>
      </c>
      <c r="B1932" s="2" t="str">
        <f>"00985115"</f>
        <v>00985115</v>
      </c>
      <c r="C1932" s="2" t="s">
        <v>4</v>
      </c>
    </row>
    <row r="1933" spans="1:3" x14ac:dyDescent="0.35">
      <c r="A1933" s="5">
        <v>1926</v>
      </c>
      <c r="B1933" s="2" t="str">
        <f>"00987098"</f>
        <v>00987098</v>
      </c>
      <c r="C1933" s="2" t="s">
        <v>4</v>
      </c>
    </row>
    <row r="1934" spans="1:3" x14ac:dyDescent="0.35">
      <c r="A1934" s="5">
        <v>1927</v>
      </c>
      <c r="B1934" s="2" t="str">
        <f>"00425588"</f>
        <v>00425588</v>
      </c>
      <c r="C1934" s="2" t="str">
        <f>"003"</f>
        <v>003</v>
      </c>
    </row>
    <row r="1935" spans="1:3" x14ac:dyDescent="0.35">
      <c r="A1935" s="5">
        <v>1928</v>
      </c>
      <c r="B1935" s="2" t="str">
        <f>"00982789"</f>
        <v>00982789</v>
      </c>
      <c r="C1935" s="2" t="str">
        <f>"003"</f>
        <v>003</v>
      </c>
    </row>
    <row r="1936" spans="1:3" x14ac:dyDescent="0.35">
      <c r="A1936" s="5">
        <v>1929</v>
      </c>
      <c r="B1936" s="2" t="str">
        <f>"00982745"</f>
        <v>00982745</v>
      </c>
      <c r="C1936" s="2" t="s">
        <v>4</v>
      </c>
    </row>
    <row r="1937" spans="1:3" x14ac:dyDescent="0.35">
      <c r="A1937" s="5">
        <v>1930</v>
      </c>
      <c r="B1937" s="2" t="str">
        <f>"201410003828"</f>
        <v>201410003828</v>
      </c>
      <c r="C1937" s="2" t="s">
        <v>4</v>
      </c>
    </row>
    <row r="1938" spans="1:3" x14ac:dyDescent="0.35">
      <c r="A1938" s="5">
        <v>1931</v>
      </c>
      <c r="B1938" s="2" t="str">
        <f>"00984208"</f>
        <v>00984208</v>
      </c>
      <c r="C1938" s="2" t="s">
        <v>4</v>
      </c>
    </row>
    <row r="1939" spans="1:3" x14ac:dyDescent="0.35">
      <c r="A1939" s="5">
        <v>1932</v>
      </c>
      <c r="B1939" s="2" t="str">
        <f>"00440857"</f>
        <v>00440857</v>
      </c>
      <c r="C1939" s="2" t="s">
        <v>4</v>
      </c>
    </row>
    <row r="1940" spans="1:3" x14ac:dyDescent="0.35">
      <c r="A1940" s="5">
        <v>1933</v>
      </c>
      <c r="B1940" s="2" t="str">
        <f>"00800959"</f>
        <v>00800959</v>
      </c>
      <c r="C1940" s="2" t="s">
        <v>4</v>
      </c>
    </row>
    <row r="1941" spans="1:3" ht="29" x14ac:dyDescent="0.35">
      <c r="A1941" s="5">
        <v>1934</v>
      </c>
      <c r="B1941" s="2" t="str">
        <f>"00846244"</f>
        <v>00846244</v>
      </c>
      <c r="C1941" s="2" t="s">
        <v>5</v>
      </c>
    </row>
    <row r="1942" spans="1:3" x14ac:dyDescent="0.35">
      <c r="A1942" s="5">
        <v>1935</v>
      </c>
      <c r="B1942" s="2" t="str">
        <f>"00884079"</f>
        <v>00884079</v>
      </c>
      <c r="C1942" s="2" t="s">
        <v>4</v>
      </c>
    </row>
    <row r="1943" spans="1:3" x14ac:dyDescent="0.35">
      <c r="A1943" s="5">
        <v>1936</v>
      </c>
      <c r="B1943" s="2" t="str">
        <f>"00192514"</f>
        <v>00192514</v>
      </c>
      <c r="C1943" s="2" t="str">
        <f>"001"</f>
        <v>001</v>
      </c>
    </row>
    <row r="1944" spans="1:3" x14ac:dyDescent="0.35">
      <c r="A1944" s="5">
        <v>1937</v>
      </c>
      <c r="B1944" s="2" t="str">
        <f>"00231861"</f>
        <v>00231861</v>
      </c>
      <c r="C1944" s="2" t="s">
        <v>4</v>
      </c>
    </row>
    <row r="1945" spans="1:3" ht="29" x14ac:dyDescent="0.35">
      <c r="A1945" s="5">
        <v>1938</v>
      </c>
      <c r="B1945" s="2" t="str">
        <f>"201509000271"</f>
        <v>201509000271</v>
      </c>
      <c r="C1945" s="2" t="s">
        <v>10</v>
      </c>
    </row>
    <row r="1946" spans="1:3" ht="29" x14ac:dyDescent="0.35">
      <c r="A1946" s="5">
        <v>1939</v>
      </c>
      <c r="B1946" s="2" t="str">
        <f>"00814589"</f>
        <v>00814589</v>
      </c>
      <c r="C1946" s="2" t="s">
        <v>5</v>
      </c>
    </row>
    <row r="1947" spans="1:3" x14ac:dyDescent="0.35">
      <c r="A1947" s="5">
        <v>1940</v>
      </c>
      <c r="B1947" s="2" t="str">
        <f>"00981698"</f>
        <v>00981698</v>
      </c>
      <c r="C1947" s="2" t="str">
        <f>"003"</f>
        <v>003</v>
      </c>
    </row>
    <row r="1948" spans="1:3" ht="29" x14ac:dyDescent="0.35">
      <c r="A1948" s="5">
        <v>1941</v>
      </c>
      <c r="B1948" s="2" t="str">
        <f>"00154215"</f>
        <v>00154215</v>
      </c>
      <c r="C1948" s="2" t="s">
        <v>5</v>
      </c>
    </row>
    <row r="1949" spans="1:3" x14ac:dyDescent="0.35">
      <c r="A1949" s="5">
        <v>1942</v>
      </c>
      <c r="B1949" s="2" t="str">
        <f>"00453908"</f>
        <v>00453908</v>
      </c>
      <c r="C1949" s="2" t="s">
        <v>4</v>
      </c>
    </row>
    <row r="1950" spans="1:3" x14ac:dyDescent="0.35">
      <c r="A1950" s="5">
        <v>1943</v>
      </c>
      <c r="B1950" s="2" t="str">
        <f>"00482188"</f>
        <v>00482188</v>
      </c>
      <c r="C1950" s="2" t="s">
        <v>4</v>
      </c>
    </row>
    <row r="1951" spans="1:3" x14ac:dyDescent="0.35">
      <c r="A1951" s="5">
        <v>1944</v>
      </c>
      <c r="B1951" s="2" t="str">
        <f>"00493537"</f>
        <v>00493537</v>
      </c>
      <c r="C1951" s="2" t="s">
        <v>9</v>
      </c>
    </row>
    <row r="1952" spans="1:3" ht="29" x14ac:dyDescent="0.35">
      <c r="A1952" s="5">
        <v>1945</v>
      </c>
      <c r="B1952" s="2" t="str">
        <f>"00934069"</f>
        <v>00934069</v>
      </c>
      <c r="C1952" s="2" t="s">
        <v>11</v>
      </c>
    </row>
    <row r="1953" spans="1:3" ht="29" x14ac:dyDescent="0.35">
      <c r="A1953" s="5">
        <v>1946</v>
      </c>
      <c r="B1953" s="2" t="str">
        <f>"00986637"</f>
        <v>00986637</v>
      </c>
      <c r="C1953" s="2" t="s">
        <v>11</v>
      </c>
    </row>
    <row r="1954" spans="1:3" x14ac:dyDescent="0.35">
      <c r="A1954" s="5">
        <v>1947</v>
      </c>
      <c r="B1954" s="2" t="str">
        <f>"00986867"</f>
        <v>00986867</v>
      </c>
      <c r="C1954" s="2" t="str">
        <f>"004"</f>
        <v>004</v>
      </c>
    </row>
    <row r="1955" spans="1:3" x14ac:dyDescent="0.35">
      <c r="A1955" s="5">
        <v>1948</v>
      </c>
      <c r="B1955" s="2" t="str">
        <f>"00985955"</f>
        <v>00985955</v>
      </c>
      <c r="C1955" s="2" t="s">
        <v>4</v>
      </c>
    </row>
    <row r="1956" spans="1:3" x14ac:dyDescent="0.35">
      <c r="A1956" s="5">
        <v>1949</v>
      </c>
      <c r="B1956" s="2" t="str">
        <f>"00434536"</f>
        <v>00434536</v>
      </c>
      <c r="C1956" s="2" t="str">
        <f>"003"</f>
        <v>003</v>
      </c>
    </row>
    <row r="1957" spans="1:3" x14ac:dyDescent="0.35">
      <c r="A1957" s="5">
        <v>1950</v>
      </c>
      <c r="B1957" s="2" t="str">
        <f>"00986070"</f>
        <v>00986070</v>
      </c>
      <c r="C1957" s="2" t="s">
        <v>4</v>
      </c>
    </row>
    <row r="1958" spans="1:3" x14ac:dyDescent="0.35">
      <c r="A1958" s="5">
        <v>1951</v>
      </c>
      <c r="B1958" s="2" t="str">
        <f>"00218021"</f>
        <v>00218021</v>
      </c>
      <c r="C1958" s="2" t="str">
        <f>"003"</f>
        <v>003</v>
      </c>
    </row>
    <row r="1959" spans="1:3" x14ac:dyDescent="0.35">
      <c r="A1959" s="5">
        <v>1952</v>
      </c>
      <c r="B1959" s="2" t="str">
        <f>"00983631"</f>
        <v>00983631</v>
      </c>
      <c r="C1959" s="2" t="str">
        <f>"003"</f>
        <v>003</v>
      </c>
    </row>
    <row r="1960" spans="1:3" x14ac:dyDescent="0.35">
      <c r="A1960" s="5">
        <v>1953</v>
      </c>
      <c r="B1960" s="2" t="str">
        <f>"00984598"</f>
        <v>00984598</v>
      </c>
      <c r="C1960" s="2" t="str">
        <f>"003"</f>
        <v>003</v>
      </c>
    </row>
    <row r="1961" spans="1:3" x14ac:dyDescent="0.35">
      <c r="A1961" s="5">
        <v>1954</v>
      </c>
      <c r="B1961" s="2" t="str">
        <f>"00921703"</f>
        <v>00921703</v>
      </c>
      <c r="C1961" s="2" t="str">
        <f>"003"</f>
        <v>003</v>
      </c>
    </row>
    <row r="1962" spans="1:3" x14ac:dyDescent="0.35">
      <c r="A1962" s="5">
        <v>1955</v>
      </c>
      <c r="B1962" s="2" t="str">
        <f>"00445395"</f>
        <v>00445395</v>
      </c>
      <c r="C1962" s="2" t="str">
        <f>"003"</f>
        <v>003</v>
      </c>
    </row>
    <row r="1963" spans="1:3" x14ac:dyDescent="0.35">
      <c r="A1963" s="5">
        <v>1956</v>
      </c>
      <c r="B1963" s="2" t="str">
        <f>"00757607"</f>
        <v>00757607</v>
      </c>
      <c r="C1963" s="2" t="s">
        <v>4</v>
      </c>
    </row>
    <row r="1964" spans="1:3" x14ac:dyDescent="0.35">
      <c r="A1964" s="5">
        <v>1957</v>
      </c>
      <c r="B1964" s="2" t="str">
        <f>"00046524"</f>
        <v>00046524</v>
      </c>
      <c r="C1964" s="2" t="s">
        <v>6</v>
      </c>
    </row>
    <row r="1965" spans="1:3" x14ac:dyDescent="0.35">
      <c r="A1965" s="5">
        <v>1958</v>
      </c>
      <c r="B1965" s="2" t="str">
        <f>"00884863"</f>
        <v>00884863</v>
      </c>
      <c r="C1965" s="2" t="s">
        <v>4</v>
      </c>
    </row>
    <row r="1966" spans="1:3" x14ac:dyDescent="0.35">
      <c r="A1966" s="5">
        <v>1959</v>
      </c>
      <c r="B1966" s="2" t="str">
        <f>"00139439"</f>
        <v>00139439</v>
      </c>
      <c r="C1966" s="2" t="s">
        <v>4</v>
      </c>
    </row>
    <row r="1967" spans="1:3" x14ac:dyDescent="0.35">
      <c r="A1967" s="5">
        <v>1960</v>
      </c>
      <c r="B1967" s="2" t="str">
        <f>"00842752"</f>
        <v>00842752</v>
      </c>
      <c r="C1967" s="2" t="s">
        <v>6</v>
      </c>
    </row>
    <row r="1968" spans="1:3" x14ac:dyDescent="0.35">
      <c r="A1968" s="5">
        <v>1961</v>
      </c>
      <c r="B1968" s="2" t="str">
        <f>"00214483"</f>
        <v>00214483</v>
      </c>
      <c r="C1968" s="2" t="s">
        <v>4</v>
      </c>
    </row>
    <row r="1969" spans="1:3" x14ac:dyDescent="0.35">
      <c r="A1969" s="5">
        <v>1962</v>
      </c>
      <c r="B1969" s="2" t="str">
        <f>"00982851"</f>
        <v>00982851</v>
      </c>
      <c r="C1969" s="2" t="str">
        <f>"003"</f>
        <v>003</v>
      </c>
    </row>
    <row r="1970" spans="1:3" x14ac:dyDescent="0.35">
      <c r="A1970" s="5">
        <v>1963</v>
      </c>
      <c r="B1970" s="2" t="str">
        <f>"00978769"</f>
        <v>00978769</v>
      </c>
      <c r="C1970" s="2" t="str">
        <f>"003"</f>
        <v>003</v>
      </c>
    </row>
    <row r="1971" spans="1:3" x14ac:dyDescent="0.35">
      <c r="A1971" s="5">
        <v>1964</v>
      </c>
      <c r="B1971" s="2" t="str">
        <f>"00889438"</f>
        <v>00889438</v>
      </c>
      <c r="C1971" s="2" t="str">
        <f>"003"</f>
        <v>003</v>
      </c>
    </row>
    <row r="1972" spans="1:3" ht="29" x14ac:dyDescent="0.35">
      <c r="A1972" s="5">
        <v>1965</v>
      </c>
      <c r="B1972" s="2" t="str">
        <f>"00679770"</f>
        <v>00679770</v>
      </c>
      <c r="C1972" s="2" t="s">
        <v>11</v>
      </c>
    </row>
    <row r="1973" spans="1:3" ht="29" x14ac:dyDescent="0.35">
      <c r="A1973" s="5">
        <v>1966</v>
      </c>
      <c r="B1973" s="2" t="str">
        <f>"00149743"</f>
        <v>00149743</v>
      </c>
      <c r="C1973" s="2" t="s">
        <v>5</v>
      </c>
    </row>
    <row r="1974" spans="1:3" x14ac:dyDescent="0.35">
      <c r="A1974" s="5">
        <v>1967</v>
      </c>
      <c r="B1974" s="2" t="str">
        <f>"00984867"</f>
        <v>00984867</v>
      </c>
      <c r="C1974" s="2" t="s">
        <v>4</v>
      </c>
    </row>
    <row r="1975" spans="1:3" x14ac:dyDescent="0.35">
      <c r="A1975" s="5">
        <v>1968</v>
      </c>
      <c r="B1975" s="2" t="str">
        <f>"201406013579"</f>
        <v>201406013579</v>
      </c>
      <c r="C1975" s="2" t="str">
        <f>"003"</f>
        <v>003</v>
      </c>
    </row>
    <row r="1976" spans="1:3" x14ac:dyDescent="0.35">
      <c r="A1976" s="5">
        <v>1969</v>
      </c>
      <c r="B1976" s="2" t="str">
        <f>"00172214"</f>
        <v>00172214</v>
      </c>
      <c r="C1976" s="2" t="s">
        <v>4</v>
      </c>
    </row>
    <row r="1977" spans="1:3" x14ac:dyDescent="0.35">
      <c r="A1977" s="5">
        <v>1970</v>
      </c>
      <c r="B1977" s="2" t="str">
        <f>"00956880"</f>
        <v>00956880</v>
      </c>
      <c r="C1977" s="2" t="s">
        <v>4</v>
      </c>
    </row>
    <row r="1978" spans="1:3" x14ac:dyDescent="0.35">
      <c r="A1978" s="5">
        <v>1971</v>
      </c>
      <c r="B1978" s="2" t="str">
        <f>"00986679"</f>
        <v>00986679</v>
      </c>
      <c r="C1978" s="2" t="s">
        <v>4</v>
      </c>
    </row>
    <row r="1979" spans="1:3" x14ac:dyDescent="0.35">
      <c r="A1979" s="5">
        <v>1972</v>
      </c>
      <c r="B1979" s="2" t="str">
        <f>"00981620"</f>
        <v>00981620</v>
      </c>
      <c r="C1979" s="2" t="s">
        <v>4</v>
      </c>
    </row>
    <row r="1980" spans="1:3" x14ac:dyDescent="0.35">
      <c r="A1980" s="5">
        <v>1973</v>
      </c>
      <c r="B1980" s="2" t="str">
        <f>"00714632"</f>
        <v>00714632</v>
      </c>
      <c r="C1980" s="2" t="s">
        <v>6</v>
      </c>
    </row>
    <row r="1981" spans="1:3" x14ac:dyDescent="0.35">
      <c r="A1981" s="5">
        <v>1974</v>
      </c>
      <c r="B1981" s="2" t="str">
        <f>"00535815"</f>
        <v>00535815</v>
      </c>
      <c r="C1981" s="2" t="str">
        <f>"003"</f>
        <v>003</v>
      </c>
    </row>
    <row r="1982" spans="1:3" x14ac:dyDescent="0.35">
      <c r="A1982" s="5">
        <v>1975</v>
      </c>
      <c r="B1982" s="2" t="str">
        <f>"00892517"</f>
        <v>00892517</v>
      </c>
      <c r="C1982" s="2" t="str">
        <f>"003"</f>
        <v>003</v>
      </c>
    </row>
    <row r="1983" spans="1:3" x14ac:dyDescent="0.35">
      <c r="A1983" s="5">
        <v>1976</v>
      </c>
      <c r="B1983" s="2" t="str">
        <f>"201410003752"</f>
        <v>201410003752</v>
      </c>
      <c r="C1983" s="2" t="s">
        <v>4</v>
      </c>
    </row>
    <row r="1984" spans="1:3" x14ac:dyDescent="0.35">
      <c r="A1984" s="5">
        <v>1977</v>
      </c>
      <c r="B1984" s="2" t="str">
        <f>"00272284"</f>
        <v>00272284</v>
      </c>
      <c r="C1984" s="2" t="s">
        <v>4</v>
      </c>
    </row>
    <row r="1985" spans="1:3" x14ac:dyDescent="0.35">
      <c r="A1985" s="5">
        <v>1978</v>
      </c>
      <c r="B1985" s="2" t="str">
        <f>"201409001214"</f>
        <v>201409001214</v>
      </c>
      <c r="C1985" s="2" t="str">
        <f>"004"</f>
        <v>004</v>
      </c>
    </row>
    <row r="1986" spans="1:3" x14ac:dyDescent="0.35">
      <c r="A1986" s="5">
        <v>1979</v>
      </c>
      <c r="B1986" s="2" t="str">
        <f>"00189535"</f>
        <v>00189535</v>
      </c>
      <c r="C1986" s="2" t="s">
        <v>4</v>
      </c>
    </row>
    <row r="1987" spans="1:3" ht="29" x14ac:dyDescent="0.35">
      <c r="A1987" s="5">
        <v>1980</v>
      </c>
      <c r="B1987" s="2" t="str">
        <f>"00905006"</f>
        <v>00905006</v>
      </c>
      <c r="C1987" s="2" t="s">
        <v>5</v>
      </c>
    </row>
    <row r="1988" spans="1:3" x14ac:dyDescent="0.35">
      <c r="A1988" s="5">
        <v>1981</v>
      </c>
      <c r="B1988" s="2" t="str">
        <f>"00247815"</f>
        <v>00247815</v>
      </c>
      <c r="C1988" s="2" t="s">
        <v>4</v>
      </c>
    </row>
    <row r="1989" spans="1:3" x14ac:dyDescent="0.35">
      <c r="A1989" s="5">
        <v>1982</v>
      </c>
      <c r="B1989" s="2" t="str">
        <f>"201410008109"</f>
        <v>201410008109</v>
      </c>
      <c r="C1989" s="2" t="s">
        <v>4</v>
      </c>
    </row>
    <row r="1990" spans="1:3" x14ac:dyDescent="0.35">
      <c r="A1990" s="5">
        <v>1983</v>
      </c>
      <c r="B1990" s="2" t="str">
        <f>"00976391"</f>
        <v>00976391</v>
      </c>
      <c r="C1990" s="2" t="str">
        <f>"003"</f>
        <v>003</v>
      </c>
    </row>
    <row r="1991" spans="1:3" x14ac:dyDescent="0.35">
      <c r="A1991" s="5">
        <v>1984</v>
      </c>
      <c r="B1991" s="2" t="str">
        <f>"00986865"</f>
        <v>00986865</v>
      </c>
      <c r="C1991" s="2" t="s">
        <v>4</v>
      </c>
    </row>
    <row r="1992" spans="1:3" x14ac:dyDescent="0.35">
      <c r="A1992" s="5">
        <v>1985</v>
      </c>
      <c r="B1992" s="2" t="str">
        <f>"00986932"</f>
        <v>00986932</v>
      </c>
      <c r="C1992" s="2" t="str">
        <f>"003"</f>
        <v>003</v>
      </c>
    </row>
    <row r="1993" spans="1:3" ht="29" x14ac:dyDescent="0.35">
      <c r="A1993" s="5">
        <v>1986</v>
      </c>
      <c r="B1993" s="2" t="str">
        <f>"00807466"</f>
        <v>00807466</v>
      </c>
      <c r="C1993" s="2" t="s">
        <v>8</v>
      </c>
    </row>
    <row r="1994" spans="1:3" x14ac:dyDescent="0.35">
      <c r="A1994" s="5">
        <v>1987</v>
      </c>
      <c r="B1994" s="2" t="str">
        <f>"201409003467"</f>
        <v>201409003467</v>
      </c>
      <c r="C1994" s="2" t="s">
        <v>12</v>
      </c>
    </row>
    <row r="1995" spans="1:3" x14ac:dyDescent="0.35">
      <c r="A1995" s="5">
        <v>1988</v>
      </c>
      <c r="B1995" s="2" t="str">
        <f>"00985482"</f>
        <v>00985482</v>
      </c>
      <c r="C1995" s="2" t="s">
        <v>4</v>
      </c>
    </row>
    <row r="1996" spans="1:3" x14ac:dyDescent="0.35">
      <c r="A1996" s="5">
        <v>1989</v>
      </c>
      <c r="B1996" s="2" t="str">
        <f>"00880484"</f>
        <v>00880484</v>
      </c>
      <c r="C1996" s="2" t="str">
        <f>"003"</f>
        <v>003</v>
      </c>
    </row>
    <row r="1997" spans="1:3" x14ac:dyDescent="0.35">
      <c r="A1997" s="5">
        <v>1990</v>
      </c>
      <c r="B1997" s="2" t="str">
        <f>"00982215"</f>
        <v>00982215</v>
      </c>
      <c r="C1997" s="2" t="str">
        <f>"003"</f>
        <v>003</v>
      </c>
    </row>
    <row r="1998" spans="1:3" x14ac:dyDescent="0.35">
      <c r="A1998" s="5">
        <v>1991</v>
      </c>
      <c r="B1998" s="2" t="str">
        <f>"00050685"</f>
        <v>00050685</v>
      </c>
      <c r="C1998" s="2" t="s">
        <v>4</v>
      </c>
    </row>
    <row r="1999" spans="1:3" x14ac:dyDescent="0.35">
      <c r="A1999" s="5">
        <v>1992</v>
      </c>
      <c r="B1999" s="2" t="str">
        <f>"00890897"</f>
        <v>00890897</v>
      </c>
      <c r="C1999" s="2" t="str">
        <f>"003"</f>
        <v>003</v>
      </c>
    </row>
    <row r="2000" spans="1:3" x14ac:dyDescent="0.35">
      <c r="A2000" s="5">
        <v>1993</v>
      </c>
      <c r="B2000" s="2" t="str">
        <f>"00293292"</f>
        <v>00293292</v>
      </c>
      <c r="C2000" s="2" t="str">
        <f>"003"</f>
        <v>003</v>
      </c>
    </row>
    <row r="2001" spans="1:3" x14ac:dyDescent="0.35">
      <c r="A2001" s="5">
        <v>1994</v>
      </c>
      <c r="B2001" s="2" t="str">
        <f>"00484953"</f>
        <v>00484953</v>
      </c>
      <c r="C2001" s="2" t="s">
        <v>4</v>
      </c>
    </row>
    <row r="2002" spans="1:3" x14ac:dyDescent="0.35">
      <c r="A2002" s="5">
        <v>1995</v>
      </c>
      <c r="B2002" s="2" t="str">
        <f>"00841948"</f>
        <v>00841948</v>
      </c>
      <c r="C2002" s="2" t="s">
        <v>4</v>
      </c>
    </row>
    <row r="2003" spans="1:3" x14ac:dyDescent="0.35">
      <c r="A2003" s="5">
        <v>1996</v>
      </c>
      <c r="B2003" s="2" t="str">
        <f>"00984510"</f>
        <v>00984510</v>
      </c>
      <c r="C2003" s="2" t="s">
        <v>4</v>
      </c>
    </row>
    <row r="2004" spans="1:3" x14ac:dyDescent="0.35">
      <c r="A2004" s="5">
        <v>1997</v>
      </c>
      <c r="B2004" s="2" t="str">
        <f>"00986146"</f>
        <v>00986146</v>
      </c>
      <c r="C2004" s="2" t="str">
        <f>"003"</f>
        <v>003</v>
      </c>
    </row>
    <row r="2005" spans="1:3" x14ac:dyDescent="0.35">
      <c r="A2005" s="5">
        <v>1998</v>
      </c>
      <c r="B2005" s="2" t="str">
        <f>"00981313"</f>
        <v>00981313</v>
      </c>
      <c r="C2005" s="2" t="str">
        <f>"003"</f>
        <v>003</v>
      </c>
    </row>
    <row r="2006" spans="1:3" x14ac:dyDescent="0.35">
      <c r="A2006" s="5">
        <v>1999</v>
      </c>
      <c r="B2006" s="2" t="str">
        <f>"00979415"</f>
        <v>00979415</v>
      </c>
      <c r="C2006" s="2" t="str">
        <f>"003"</f>
        <v>003</v>
      </c>
    </row>
    <row r="2007" spans="1:3" x14ac:dyDescent="0.35">
      <c r="A2007" s="5">
        <v>2000</v>
      </c>
      <c r="B2007" s="2" t="str">
        <f>"00974975"</f>
        <v>00974975</v>
      </c>
      <c r="C2007" s="2" t="s">
        <v>4</v>
      </c>
    </row>
    <row r="2008" spans="1:3" x14ac:dyDescent="0.35">
      <c r="A2008" s="5">
        <v>2001</v>
      </c>
      <c r="B2008" s="2" t="str">
        <f>"00551160"</f>
        <v>00551160</v>
      </c>
      <c r="C2008" s="2" t="str">
        <f>"004"</f>
        <v>004</v>
      </c>
    </row>
    <row r="2009" spans="1:3" x14ac:dyDescent="0.35">
      <c r="A2009" s="5">
        <v>2002</v>
      </c>
      <c r="B2009" s="2" t="str">
        <f>"00900915"</f>
        <v>00900915</v>
      </c>
      <c r="C2009" s="2" t="s">
        <v>4</v>
      </c>
    </row>
    <row r="2010" spans="1:3" x14ac:dyDescent="0.35">
      <c r="A2010" s="5">
        <v>2003</v>
      </c>
      <c r="B2010" s="2" t="str">
        <f>"00361501"</f>
        <v>00361501</v>
      </c>
      <c r="C2010" s="2" t="s">
        <v>6</v>
      </c>
    </row>
    <row r="2011" spans="1:3" x14ac:dyDescent="0.35">
      <c r="A2011" s="5">
        <v>2004</v>
      </c>
      <c r="B2011" s="2" t="str">
        <f>"00984983"</f>
        <v>00984983</v>
      </c>
      <c r="C2011" s="2" t="s">
        <v>4</v>
      </c>
    </row>
    <row r="2012" spans="1:3" x14ac:dyDescent="0.35">
      <c r="A2012" s="5">
        <v>2005</v>
      </c>
      <c r="B2012" s="2" t="str">
        <f>"00449013"</f>
        <v>00449013</v>
      </c>
      <c r="C2012" s="2" t="str">
        <f>"001"</f>
        <v>001</v>
      </c>
    </row>
    <row r="2013" spans="1:3" x14ac:dyDescent="0.35">
      <c r="A2013" s="5">
        <v>2006</v>
      </c>
      <c r="B2013" s="2" t="str">
        <f>"00973537"</f>
        <v>00973537</v>
      </c>
      <c r="C2013" s="2" t="s">
        <v>6</v>
      </c>
    </row>
    <row r="2014" spans="1:3" x14ac:dyDescent="0.35">
      <c r="A2014" s="5">
        <v>2007</v>
      </c>
      <c r="B2014" s="2" t="str">
        <f>"00982218"</f>
        <v>00982218</v>
      </c>
      <c r="C2014" s="2" t="s">
        <v>4</v>
      </c>
    </row>
    <row r="2015" spans="1:3" x14ac:dyDescent="0.35">
      <c r="A2015" s="5">
        <v>2008</v>
      </c>
      <c r="B2015" s="2" t="str">
        <f>"00976444"</f>
        <v>00976444</v>
      </c>
      <c r="C2015" s="2" t="str">
        <f>"003"</f>
        <v>003</v>
      </c>
    </row>
    <row r="2016" spans="1:3" x14ac:dyDescent="0.35">
      <c r="A2016" s="5">
        <v>2009</v>
      </c>
      <c r="B2016" s="2" t="str">
        <f>"00128355"</f>
        <v>00128355</v>
      </c>
      <c r="C2016" s="2" t="s">
        <v>12</v>
      </c>
    </row>
    <row r="2017" spans="1:3" x14ac:dyDescent="0.35">
      <c r="A2017" s="5">
        <v>2010</v>
      </c>
      <c r="B2017" s="2" t="str">
        <f>"00697421"</f>
        <v>00697421</v>
      </c>
      <c r="C2017" s="2" t="str">
        <f>"003"</f>
        <v>003</v>
      </c>
    </row>
    <row r="2018" spans="1:3" x14ac:dyDescent="0.35">
      <c r="A2018" s="5">
        <v>2011</v>
      </c>
      <c r="B2018" s="2" t="str">
        <f>"00149325"</f>
        <v>00149325</v>
      </c>
      <c r="C2018" s="2" t="str">
        <f>"003"</f>
        <v>003</v>
      </c>
    </row>
    <row r="2019" spans="1:3" x14ac:dyDescent="0.35">
      <c r="A2019" s="5">
        <v>2012</v>
      </c>
      <c r="B2019" s="2" t="str">
        <f>"201512001542"</f>
        <v>201512001542</v>
      </c>
      <c r="C2019" s="2" t="str">
        <f>"003"</f>
        <v>003</v>
      </c>
    </row>
    <row r="2020" spans="1:3" x14ac:dyDescent="0.35">
      <c r="A2020" s="5">
        <v>2013</v>
      </c>
      <c r="B2020" s="2" t="str">
        <f>"00979276"</f>
        <v>00979276</v>
      </c>
      <c r="C2020" s="2" t="str">
        <f>"003"</f>
        <v>003</v>
      </c>
    </row>
    <row r="2021" spans="1:3" x14ac:dyDescent="0.35">
      <c r="A2021" s="5">
        <v>2014</v>
      </c>
      <c r="B2021" s="2" t="str">
        <f>"00137592"</f>
        <v>00137592</v>
      </c>
      <c r="C2021" s="2" t="s">
        <v>14</v>
      </c>
    </row>
    <row r="2022" spans="1:3" x14ac:dyDescent="0.35">
      <c r="A2022" s="5">
        <v>2015</v>
      </c>
      <c r="B2022" s="2" t="str">
        <f>"00985674"</f>
        <v>00985674</v>
      </c>
      <c r="C2022" s="2" t="s">
        <v>4</v>
      </c>
    </row>
    <row r="2023" spans="1:3" x14ac:dyDescent="0.35">
      <c r="A2023" s="5">
        <v>2016</v>
      </c>
      <c r="B2023" s="2" t="str">
        <f>"00987033"</f>
        <v>00987033</v>
      </c>
      <c r="C2023" s="2" t="str">
        <f>"003"</f>
        <v>003</v>
      </c>
    </row>
    <row r="2024" spans="1:3" x14ac:dyDescent="0.35">
      <c r="A2024" s="5">
        <v>2017</v>
      </c>
      <c r="B2024" s="2" t="str">
        <f>"00208038"</f>
        <v>00208038</v>
      </c>
      <c r="C2024" s="2" t="s">
        <v>4</v>
      </c>
    </row>
    <row r="2025" spans="1:3" x14ac:dyDescent="0.35">
      <c r="A2025" s="5">
        <v>2018</v>
      </c>
      <c r="B2025" s="2" t="str">
        <f>"200903000144"</f>
        <v>200903000144</v>
      </c>
      <c r="C2025" s="2" t="s">
        <v>12</v>
      </c>
    </row>
    <row r="2026" spans="1:3" x14ac:dyDescent="0.35">
      <c r="A2026" s="5">
        <v>2019</v>
      </c>
      <c r="B2026" s="2" t="str">
        <f>"00624329"</f>
        <v>00624329</v>
      </c>
      <c r="C2026" s="2" t="str">
        <f>"003"</f>
        <v>003</v>
      </c>
    </row>
    <row r="2027" spans="1:3" x14ac:dyDescent="0.35">
      <c r="A2027" s="5">
        <v>2020</v>
      </c>
      <c r="B2027" s="2" t="str">
        <f>"00980989"</f>
        <v>00980989</v>
      </c>
      <c r="C2027" s="2" t="s">
        <v>4</v>
      </c>
    </row>
    <row r="2028" spans="1:3" x14ac:dyDescent="0.35">
      <c r="A2028" s="5">
        <v>2021</v>
      </c>
      <c r="B2028" s="2" t="str">
        <f>"201402008374"</f>
        <v>201402008374</v>
      </c>
      <c r="C2028" s="2" t="s">
        <v>4</v>
      </c>
    </row>
    <row r="2029" spans="1:3" x14ac:dyDescent="0.35">
      <c r="A2029" s="5">
        <v>2022</v>
      </c>
      <c r="B2029" s="2" t="str">
        <f>"00979857"</f>
        <v>00979857</v>
      </c>
      <c r="C2029" s="2" t="s">
        <v>18</v>
      </c>
    </row>
    <row r="2030" spans="1:3" x14ac:dyDescent="0.35">
      <c r="A2030" s="5">
        <v>2023</v>
      </c>
      <c r="B2030" s="2" t="str">
        <f>"00987130"</f>
        <v>00987130</v>
      </c>
      <c r="C2030" s="2" t="s">
        <v>4</v>
      </c>
    </row>
    <row r="2031" spans="1:3" x14ac:dyDescent="0.35">
      <c r="A2031" s="5">
        <v>2024</v>
      </c>
      <c r="B2031" s="2" t="str">
        <f>"00815207"</f>
        <v>00815207</v>
      </c>
      <c r="C2031" s="2" t="str">
        <f>"003"</f>
        <v>003</v>
      </c>
    </row>
    <row r="2032" spans="1:3" x14ac:dyDescent="0.35">
      <c r="A2032" s="5">
        <v>2025</v>
      </c>
      <c r="B2032" s="2" t="str">
        <f>"00981215"</f>
        <v>00981215</v>
      </c>
      <c r="C2032" s="2" t="str">
        <f>"003"</f>
        <v>003</v>
      </c>
    </row>
    <row r="2033" spans="1:3" x14ac:dyDescent="0.35">
      <c r="A2033" s="5">
        <v>2026</v>
      </c>
      <c r="B2033" s="2" t="str">
        <f>"00546411"</f>
        <v>00546411</v>
      </c>
      <c r="C2033" s="2" t="s">
        <v>4</v>
      </c>
    </row>
    <row r="2034" spans="1:3" x14ac:dyDescent="0.35">
      <c r="A2034" s="5">
        <v>2027</v>
      </c>
      <c r="B2034" s="2" t="str">
        <f>"00853907"</f>
        <v>00853907</v>
      </c>
      <c r="C2034" s="2" t="s">
        <v>4</v>
      </c>
    </row>
    <row r="2035" spans="1:3" x14ac:dyDescent="0.35">
      <c r="A2035" s="5">
        <v>2028</v>
      </c>
      <c r="B2035" s="2" t="str">
        <f>"00983297"</f>
        <v>00983297</v>
      </c>
      <c r="C2035" s="2" t="s">
        <v>4</v>
      </c>
    </row>
    <row r="2036" spans="1:3" x14ac:dyDescent="0.35">
      <c r="A2036" s="5">
        <v>2029</v>
      </c>
      <c r="B2036" s="2" t="str">
        <f>"00984591"</f>
        <v>00984591</v>
      </c>
      <c r="C2036" s="2" t="s">
        <v>4</v>
      </c>
    </row>
    <row r="2037" spans="1:3" x14ac:dyDescent="0.35">
      <c r="A2037" s="5">
        <v>2030</v>
      </c>
      <c r="B2037" s="2" t="str">
        <f>"00979125"</f>
        <v>00979125</v>
      </c>
      <c r="C2037" s="2" t="s">
        <v>17</v>
      </c>
    </row>
    <row r="2038" spans="1:3" x14ac:dyDescent="0.35">
      <c r="A2038" s="5">
        <v>2031</v>
      </c>
      <c r="B2038" s="2" t="str">
        <f>"00506804"</f>
        <v>00506804</v>
      </c>
      <c r="C2038" s="2" t="s">
        <v>4</v>
      </c>
    </row>
    <row r="2039" spans="1:3" x14ac:dyDescent="0.35">
      <c r="A2039" s="5">
        <v>2032</v>
      </c>
      <c r="B2039" s="2" t="str">
        <f>"00819037"</f>
        <v>00819037</v>
      </c>
      <c r="C2039" s="2" t="s">
        <v>6</v>
      </c>
    </row>
    <row r="2040" spans="1:3" ht="29" x14ac:dyDescent="0.35">
      <c r="A2040" s="5">
        <v>2033</v>
      </c>
      <c r="B2040" s="2" t="str">
        <f>"00979358"</f>
        <v>00979358</v>
      </c>
      <c r="C2040" s="2" t="s">
        <v>5</v>
      </c>
    </row>
    <row r="2041" spans="1:3" x14ac:dyDescent="0.35">
      <c r="A2041" s="5">
        <v>2034</v>
      </c>
      <c r="B2041" s="2" t="str">
        <f>"201511036854"</f>
        <v>201511036854</v>
      </c>
      <c r="C2041" s="2" t="s">
        <v>4</v>
      </c>
    </row>
    <row r="2042" spans="1:3" x14ac:dyDescent="0.35">
      <c r="A2042" s="5">
        <v>2035</v>
      </c>
      <c r="B2042" s="2" t="str">
        <f>"201504005186"</f>
        <v>201504005186</v>
      </c>
      <c r="C2042" s="2" t="s">
        <v>4</v>
      </c>
    </row>
    <row r="2043" spans="1:3" x14ac:dyDescent="0.35">
      <c r="A2043" s="5">
        <v>2036</v>
      </c>
      <c r="B2043" s="2" t="str">
        <f>"00816984"</f>
        <v>00816984</v>
      </c>
      <c r="C2043" s="2" t="str">
        <f>"004"</f>
        <v>004</v>
      </c>
    </row>
    <row r="2044" spans="1:3" x14ac:dyDescent="0.35">
      <c r="A2044" s="5">
        <v>2037</v>
      </c>
      <c r="B2044" s="2" t="str">
        <f>"00819892"</f>
        <v>00819892</v>
      </c>
      <c r="C2044" s="2" t="str">
        <f>"003"</f>
        <v>003</v>
      </c>
    </row>
    <row r="2045" spans="1:3" x14ac:dyDescent="0.35">
      <c r="A2045" s="5">
        <v>2038</v>
      </c>
      <c r="B2045" s="2" t="str">
        <f>"00985779"</f>
        <v>00985779</v>
      </c>
      <c r="C2045" s="2" t="str">
        <f>"003"</f>
        <v>003</v>
      </c>
    </row>
    <row r="2046" spans="1:3" x14ac:dyDescent="0.35">
      <c r="A2046" s="5">
        <v>2039</v>
      </c>
      <c r="B2046" s="2" t="str">
        <f>"00816590"</f>
        <v>00816590</v>
      </c>
      <c r="C2046" s="2" t="str">
        <f>"003"</f>
        <v>003</v>
      </c>
    </row>
    <row r="2047" spans="1:3" ht="29" x14ac:dyDescent="0.35">
      <c r="A2047" s="5">
        <v>2040</v>
      </c>
      <c r="B2047" s="2" t="str">
        <f>"00984670"</f>
        <v>00984670</v>
      </c>
      <c r="C2047" s="2" t="s">
        <v>5</v>
      </c>
    </row>
    <row r="2048" spans="1:3" x14ac:dyDescent="0.35">
      <c r="A2048" s="5">
        <v>2041</v>
      </c>
      <c r="B2048" s="2" t="str">
        <f>"00984725"</f>
        <v>00984725</v>
      </c>
      <c r="C2048" s="2" t="s">
        <v>4</v>
      </c>
    </row>
    <row r="2049" spans="1:3" x14ac:dyDescent="0.35">
      <c r="A2049" s="5">
        <v>2042</v>
      </c>
      <c r="B2049" s="2" t="str">
        <f>"00985279"</f>
        <v>00985279</v>
      </c>
      <c r="C2049" s="2" t="str">
        <f>"001"</f>
        <v>001</v>
      </c>
    </row>
    <row r="2050" spans="1:3" x14ac:dyDescent="0.35">
      <c r="A2050" s="5">
        <v>2043</v>
      </c>
      <c r="B2050" s="2" t="str">
        <f>"00561616"</f>
        <v>00561616</v>
      </c>
      <c r="C2050" s="2" t="s">
        <v>4</v>
      </c>
    </row>
    <row r="2051" spans="1:3" x14ac:dyDescent="0.35">
      <c r="A2051" s="5">
        <v>2044</v>
      </c>
      <c r="B2051" s="2" t="str">
        <f>"00984688"</f>
        <v>00984688</v>
      </c>
      <c r="C2051" s="2" t="s">
        <v>4</v>
      </c>
    </row>
    <row r="2052" spans="1:3" x14ac:dyDescent="0.35">
      <c r="A2052" s="5">
        <v>2045</v>
      </c>
      <c r="B2052" s="2" t="str">
        <f>"00187218"</f>
        <v>00187218</v>
      </c>
      <c r="C2052" s="2" t="s">
        <v>4</v>
      </c>
    </row>
    <row r="2053" spans="1:3" x14ac:dyDescent="0.35">
      <c r="A2053" s="5">
        <v>2046</v>
      </c>
      <c r="B2053" s="2" t="str">
        <f>"00810777"</f>
        <v>00810777</v>
      </c>
      <c r="C2053" s="2" t="s">
        <v>6</v>
      </c>
    </row>
    <row r="2054" spans="1:3" x14ac:dyDescent="0.35">
      <c r="A2054" s="5">
        <v>2047</v>
      </c>
      <c r="B2054" s="2" t="str">
        <f>"00976794"</f>
        <v>00976794</v>
      </c>
      <c r="C2054" s="2" t="str">
        <f>"003"</f>
        <v>003</v>
      </c>
    </row>
    <row r="2055" spans="1:3" x14ac:dyDescent="0.35">
      <c r="A2055" s="5">
        <v>2048</v>
      </c>
      <c r="B2055" s="2" t="str">
        <f>"00984292"</f>
        <v>00984292</v>
      </c>
      <c r="C2055" s="2" t="s">
        <v>6</v>
      </c>
    </row>
    <row r="2056" spans="1:3" x14ac:dyDescent="0.35">
      <c r="A2056" s="5">
        <v>2049</v>
      </c>
      <c r="B2056" s="2" t="str">
        <f>"00439185"</f>
        <v>00439185</v>
      </c>
      <c r="C2056" s="2" t="str">
        <f>"003"</f>
        <v>003</v>
      </c>
    </row>
    <row r="2057" spans="1:3" x14ac:dyDescent="0.35">
      <c r="A2057" s="5">
        <v>2050</v>
      </c>
      <c r="B2057" s="2" t="str">
        <f>"00792804"</f>
        <v>00792804</v>
      </c>
      <c r="C2057" s="2" t="s">
        <v>4</v>
      </c>
    </row>
    <row r="2058" spans="1:3" x14ac:dyDescent="0.35">
      <c r="A2058" s="5">
        <v>2051</v>
      </c>
      <c r="B2058" s="2" t="str">
        <f>"00983906"</f>
        <v>00983906</v>
      </c>
      <c r="C2058" s="2" t="str">
        <f>"003"</f>
        <v>003</v>
      </c>
    </row>
    <row r="2059" spans="1:3" x14ac:dyDescent="0.35">
      <c r="A2059" s="5">
        <v>2052</v>
      </c>
      <c r="B2059" s="2" t="str">
        <f>"00017319"</f>
        <v>00017319</v>
      </c>
      <c r="C2059" s="2" t="s">
        <v>4</v>
      </c>
    </row>
    <row r="2060" spans="1:3" ht="29" x14ac:dyDescent="0.35">
      <c r="A2060" s="5">
        <v>2053</v>
      </c>
      <c r="B2060" s="2" t="str">
        <f>"00984809"</f>
        <v>00984809</v>
      </c>
      <c r="C2060" s="2" t="s">
        <v>8</v>
      </c>
    </row>
    <row r="2061" spans="1:3" ht="29" x14ac:dyDescent="0.35">
      <c r="A2061" s="5">
        <v>2054</v>
      </c>
      <c r="B2061" s="2" t="str">
        <f>"00976630"</f>
        <v>00976630</v>
      </c>
      <c r="C2061" s="2" t="s">
        <v>10</v>
      </c>
    </row>
    <row r="2062" spans="1:3" x14ac:dyDescent="0.35">
      <c r="A2062" s="5">
        <v>2055</v>
      </c>
      <c r="B2062" s="2" t="str">
        <f>"00982919"</f>
        <v>00982919</v>
      </c>
      <c r="C2062" s="2" t="s">
        <v>4</v>
      </c>
    </row>
    <row r="2063" spans="1:3" x14ac:dyDescent="0.35">
      <c r="A2063" s="5">
        <v>2056</v>
      </c>
      <c r="B2063" s="2" t="str">
        <f>"00983749"</f>
        <v>00983749</v>
      </c>
      <c r="C2063" s="2" t="str">
        <f>"003"</f>
        <v>003</v>
      </c>
    </row>
    <row r="2064" spans="1:3" ht="29" x14ac:dyDescent="0.35">
      <c r="A2064" s="5">
        <v>2057</v>
      </c>
      <c r="B2064" s="2" t="str">
        <f>"00463693"</f>
        <v>00463693</v>
      </c>
      <c r="C2064" s="2" t="s">
        <v>5</v>
      </c>
    </row>
    <row r="2065" spans="1:3" ht="29" x14ac:dyDescent="0.35">
      <c r="A2065" s="5">
        <v>2058</v>
      </c>
      <c r="B2065" s="2" t="str">
        <f>"00985515"</f>
        <v>00985515</v>
      </c>
      <c r="C2065" s="2" t="s">
        <v>10</v>
      </c>
    </row>
    <row r="2066" spans="1:3" x14ac:dyDescent="0.35">
      <c r="A2066" s="5">
        <v>2059</v>
      </c>
      <c r="B2066" s="2" t="str">
        <f>"00893246"</f>
        <v>00893246</v>
      </c>
      <c r="C2066" s="2" t="str">
        <f>"003"</f>
        <v>003</v>
      </c>
    </row>
    <row r="2067" spans="1:3" ht="29" x14ac:dyDescent="0.35">
      <c r="A2067" s="5">
        <v>2060</v>
      </c>
      <c r="B2067" s="2" t="str">
        <f>"00981931"</f>
        <v>00981931</v>
      </c>
      <c r="C2067" s="2" t="s">
        <v>10</v>
      </c>
    </row>
    <row r="2068" spans="1:3" x14ac:dyDescent="0.35">
      <c r="A2068" s="5">
        <v>2061</v>
      </c>
      <c r="B2068" s="2" t="str">
        <f>"00976796"</f>
        <v>00976796</v>
      </c>
      <c r="C2068" s="2" t="s">
        <v>4</v>
      </c>
    </row>
    <row r="2069" spans="1:3" x14ac:dyDescent="0.35">
      <c r="A2069" s="5">
        <v>2062</v>
      </c>
      <c r="B2069" s="2" t="str">
        <f>"00488486"</f>
        <v>00488486</v>
      </c>
      <c r="C2069" s="2" t="str">
        <f>"003"</f>
        <v>003</v>
      </c>
    </row>
    <row r="2070" spans="1:3" ht="29" x14ac:dyDescent="0.35">
      <c r="A2070" s="5">
        <v>2063</v>
      </c>
      <c r="B2070" s="2" t="str">
        <f>"00983576"</f>
        <v>00983576</v>
      </c>
      <c r="C2070" s="2" t="s">
        <v>5</v>
      </c>
    </row>
    <row r="2071" spans="1:3" ht="29" x14ac:dyDescent="0.35">
      <c r="A2071" s="5">
        <v>2064</v>
      </c>
      <c r="B2071" s="2" t="str">
        <f>"00142420"</f>
        <v>00142420</v>
      </c>
      <c r="C2071" s="2" t="s">
        <v>5</v>
      </c>
    </row>
    <row r="2072" spans="1:3" x14ac:dyDescent="0.35">
      <c r="A2072" s="5">
        <v>2065</v>
      </c>
      <c r="B2072" s="2" t="str">
        <f>"00982615"</f>
        <v>00982615</v>
      </c>
      <c r="C2072" s="2" t="s">
        <v>4</v>
      </c>
    </row>
    <row r="2073" spans="1:3" x14ac:dyDescent="0.35">
      <c r="A2073" s="5">
        <v>2066</v>
      </c>
      <c r="B2073" s="2" t="str">
        <f>"00985419"</f>
        <v>00985419</v>
      </c>
      <c r="C2073" s="2" t="s">
        <v>4</v>
      </c>
    </row>
    <row r="2074" spans="1:3" x14ac:dyDescent="0.35">
      <c r="A2074" s="5">
        <v>2067</v>
      </c>
      <c r="B2074" s="2" t="str">
        <f>"00893357"</f>
        <v>00893357</v>
      </c>
      <c r="C2074" s="2" t="s">
        <v>4</v>
      </c>
    </row>
    <row r="2075" spans="1:3" x14ac:dyDescent="0.35">
      <c r="A2075" s="5">
        <v>2068</v>
      </c>
      <c r="B2075" s="2" t="str">
        <f>"00440225"</f>
        <v>00440225</v>
      </c>
      <c r="C2075" s="2" t="s">
        <v>6</v>
      </c>
    </row>
    <row r="2076" spans="1:3" x14ac:dyDescent="0.35">
      <c r="A2076" s="5">
        <v>2069</v>
      </c>
      <c r="B2076" s="2" t="str">
        <f>"00981774"</f>
        <v>00981774</v>
      </c>
      <c r="C2076" s="2" t="s">
        <v>4</v>
      </c>
    </row>
    <row r="2077" spans="1:3" x14ac:dyDescent="0.35">
      <c r="A2077" s="5">
        <v>2070</v>
      </c>
      <c r="B2077" s="2" t="str">
        <f>"00491460"</f>
        <v>00491460</v>
      </c>
      <c r="C2077" s="2" t="s">
        <v>4</v>
      </c>
    </row>
    <row r="2078" spans="1:3" x14ac:dyDescent="0.35">
      <c r="A2078" s="5">
        <v>2071</v>
      </c>
      <c r="B2078" s="2" t="str">
        <f>"00983549"</f>
        <v>00983549</v>
      </c>
      <c r="C2078" s="2" t="str">
        <f>"003"</f>
        <v>003</v>
      </c>
    </row>
    <row r="2079" spans="1:3" x14ac:dyDescent="0.35">
      <c r="A2079" s="5">
        <v>2072</v>
      </c>
      <c r="B2079" s="2" t="str">
        <f>"00264713"</f>
        <v>00264713</v>
      </c>
      <c r="C2079" s="2" t="s">
        <v>4</v>
      </c>
    </row>
    <row r="2080" spans="1:3" x14ac:dyDescent="0.35">
      <c r="A2080" s="5">
        <v>2073</v>
      </c>
      <c r="B2080" s="2" t="str">
        <f>"00927895"</f>
        <v>00927895</v>
      </c>
      <c r="C2080" s="2" t="str">
        <f>"003"</f>
        <v>003</v>
      </c>
    </row>
    <row r="2081" spans="1:3" x14ac:dyDescent="0.35">
      <c r="A2081" s="5">
        <v>2074</v>
      </c>
      <c r="B2081" s="2" t="str">
        <f>"00788895"</f>
        <v>00788895</v>
      </c>
      <c r="C2081" s="2" t="s">
        <v>12</v>
      </c>
    </row>
    <row r="2082" spans="1:3" x14ac:dyDescent="0.35">
      <c r="A2082" s="5">
        <v>2075</v>
      </c>
      <c r="B2082" s="2" t="str">
        <f>"00981784"</f>
        <v>00981784</v>
      </c>
      <c r="C2082" s="2" t="str">
        <f>"003"</f>
        <v>003</v>
      </c>
    </row>
    <row r="2083" spans="1:3" x14ac:dyDescent="0.35">
      <c r="A2083" s="5">
        <v>2076</v>
      </c>
      <c r="B2083" s="2" t="str">
        <f>"00764543"</f>
        <v>00764543</v>
      </c>
      <c r="C2083" s="2" t="s">
        <v>6</v>
      </c>
    </row>
    <row r="2084" spans="1:3" x14ac:dyDescent="0.35">
      <c r="A2084" s="5">
        <v>2077</v>
      </c>
      <c r="B2084" s="2" t="str">
        <f>"00468458"</f>
        <v>00468458</v>
      </c>
      <c r="C2084" s="2" t="s">
        <v>4</v>
      </c>
    </row>
    <row r="2085" spans="1:3" x14ac:dyDescent="0.35">
      <c r="A2085" s="5">
        <v>2078</v>
      </c>
      <c r="B2085" s="2" t="str">
        <f>"00985206"</f>
        <v>00985206</v>
      </c>
      <c r="C2085" s="2" t="s">
        <v>4</v>
      </c>
    </row>
    <row r="2086" spans="1:3" x14ac:dyDescent="0.35">
      <c r="A2086" s="5">
        <v>2079</v>
      </c>
      <c r="B2086" s="2" t="str">
        <f>"00892606"</f>
        <v>00892606</v>
      </c>
      <c r="C2086" s="2" t="str">
        <f>"003"</f>
        <v>003</v>
      </c>
    </row>
    <row r="2087" spans="1:3" x14ac:dyDescent="0.35">
      <c r="A2087" s="5">
        <v>2080</v>
      </c>
      <c r="B2087" s="2" t="str">
        <f>"00683116"</f>
        <v>00683116</v>
      </c>
      <c r="C2087" s="2" t="s">
        <v>4</v>
      </c>
    </row>
    <row r="2088" spans="1:3" ht="29" x14ac:dyDescent="0.35">
      <c r="A2088" s="5">
        <v>2081</v>
      </c>
      <c r="B2088" s="2" t="str">
        <f>"00965062"</f>
        <v>00965062</v>
      </c>
      <c r="C2088" s="2" t="s">
        <v>10</v>
      </c>
    </row>
    <row r="2089" spans="1:3" x14ac:dyDescent="0.35">
      <c r="A2089" s="5">
        <v>2082</v>
      </c>
      <c r="B2089" s="2" t="str">
        <f>"00869084"</f>
        <v>00869084</v>
      </c>
      <c r="C2089" s="2" t="s">
        <v>6</v>
      </c>
    </row>
    <row r="2090" spans="1:3" x14ac:dyDescent="0.35">
      <c r="A2090" s="5">
        <v>2083</v>
      </c>
      <c r="B2090" s="2" t="str">
        <f>"00551076"</f>
        <v>00551076</v>
      </c>
      <c r="C2090" s="2" t="str">
        <f>"003"</f>
        <v>003</v>
      </c>
    </row>
    <row r="2091" spans="1:3" x14ac:dyDescent="0.35">
      <c r="A2091" s="5">
        <v>2084</v>
      </c>
      <c r="B2091" s="2" t="str">
        <f>"00984698"</f>
        <v>00984698</v>
      </c>
      <c r="C2091" s="2" t="s">
        <v>14</v>
      </c>
    </row>
    <row r="2092" spans="1:3" x14ac:dyDescent="0.35">
      <c r="A2092" s="5">
        <v>2085</v>
      </c>
      <c r="B2092" s="2" t="str">
        <f>"00347785"</f>
        <v>00347785</v>
      </c>
      <c r="C2092" s="2" t="str">
        <f>"003"</f>
        <v>003</v>
      </c>
    </row>
    <row r="2093" spans="1:3" x14ac:dyDescent="0.35">
      <c r="A2093" s="5">
        <v>2086</v>
      </c>
      <c r="B2093" s="2" t="str">
        <f>"00452333"</f>
        <v>00452333</v>
      </c>
      <c r="C2093" s="2" t="s">
        <v>4</v>
      </c>
    </row>
    <row r="2094" spans="1:3" x14ac:dyDescent="0.35">
      <c r="A2094" s="5">
        <v>2087</v>
      </c>
      <c r="B2094" s="2" t="str">
        <f>"00769628"</f>
        <v>00769628</v>
      </c>
      <c r="C2094" s="2" t="str">
        <f>"003"</f>
        <v>003</v>
      </c>
    </row>
    <row r="2095" spans="1:3" x14ac:dyDescent="0.35">
      <c r="A2095" s="5">
        <v>2088</v>
      </c>
      <c r="B2095" s="2" t="str">
        <f>"00980744"</f>
        <v>00980744</v>
      </c>
      <c r="C2095" s="2" t="str">
        <f>"003"</f>
        <v>003</v>
      </c>
    </row>
    <row r="2096" spans="1:3" x14ac:dyDescent="0.35">
      <c r="A2096" s="5">
        <v>2089</v>
      </c>
      <c r="B2096" s="2" t="str">
        <f>"201507004688"</f>
        <v>201507004688</v>
      </c>
      <c r="C2096" s="2" t="s">
        <v>4</v>
      </c>
    </row>
    <row r="2097" spans="1:3" x14ac:dyDescent="0.35">
      <c r="A2097" s="5">
        <v>2090</v>
      </c>
      <c r="B2097" s="2" t="str">
        <f>"00334653"</f>
        <v>00334653</v>
      </c>
      <c r="C2097" s="2" t="s">
        <v>6</v>
      </c>
    </row>
    <row r="2098" spans="1:3" ht="29" x14ac:dyDescent="0.35">
      <c r="A2098" s="5">
        <v>2091</v>
      </c>
      <c r="B2098" s="2" t="str">
        <f>"00968668"</f>
        <v>00968668</v>
      </c>
      <c r="C2098" s="2" t="s">
        <v>5</v>
      </c>
    </row>
    <row r="2099" spans="1:3" x14ac:dyDescent="0.35">
      <c r="A2099" s="5">
        <v>2092</v>
      </c>
      <c r="B2099" s="2" t="str">
        <f>"00819115"</f>
        <v>00819115</v>
      </c>
      <c r="C2099" s="2" t="str">
        <f>"003"</f>
        <v>003</v>
      </c>
    </row>
    <row r="2100" spans="1:3" x14ac:dyDescent="0.35">
      <c r="A2100" s="5">
        <v>2093</v>
      </c>
      <c r="B2100" s="2" t="str">
        <f>"00967333"</f>
        <v>00967333</v>
      </c>
      <c r="C2100" s="2" t="s">
        <v>4</v>
      </c>
    </row>
    <row r="2101" spans="1:3" x14ac:dyDescent="0.35">
      <c r="A2101" s="5">
        <v>2094</v>
      </c>
      <c r="B2101" s="2" t="str">
        <f>"00189444"</f>
        <v>00189444</v>
      </c>
      <c r="C2101" s="2" t="str">
        <f>"003"</f>
        <v>003</v>
      </c>
    </row>
    <row r="2102" spans="1:3" x14ac:dyDescent="0.35">
      <c r="A2102" s="5">
        <v>2095</v>
      </c>
      <c r="B2102" s="2" t="str">
        <f>"00983001"</f>
        <v>00983001</v>
      </c>
      <c r="C2102" s="2" t="str">
        <f>"003"</f>
        <v>003</v>
      </c>
    </row>
    <row r="2103" spans="1:3" x14ac:dyDescent="0.35">
      <c r="A2103" s="5">
        <v>2096</v>
      </c>
      <c r="B2103" s="2" t="str">
        <f>"00718522"</f>
        <v>00718522</v>
      </c>
      <c r="C2103" s="2" t="s">
        <v>4</v>
      </c>
    </row>
    <row r="2104" spans="1:3" x14ac:dyDescent="0.35">
      <c r="A2104" s="5">
        <v>2097</v>
      </c>
      <c r="B2104" s="2" t="str">
        <f>"00772943"</f>
        <v>00772943</v>
      </c>
      <c r="C2104" s="2" t="s">
        <v>4</v>
      </c>
    </row>
    <row r="2105" spans="1:3" x14ac:dyDescent="0.35">
      <c r="A2105" s="5">
        <v>2098</v>
      </c>
      <c r="B2105" s="2" t="str">
        <f>"00903566"</f>
        <v>00903566</v>
      </c>
      <c r="C2105" s="2" t="str">
        <f>"003"</f>
        <v>003</v>
      </c>
    </row>
    <row r="2106" spans="1:3" x14ac:dyDescent="0.35">
      <c r="A2106" s="5">
        <v>2099</v>
      </c>
      <c r="B2106" s="2" t="str">
        <f>"00260741"</f>
        <v>00260741</v>
      </c>
      <c r="C2106" s="2" t="s">
        <v>4</v>
      </c>
    </row>
    <row r="2107" spans="1:3" x14ac:dyDescent="0.35">
      <c r="A2107" s="5">
        <v>2100</v>
      </c>
      <c r="B2107" s="2" t="str">
        <f>"00983735"</f>
        <v>00983735</v>
      </c>
      <c r="C2107" s="2" t="s">
        <v>4</v>
      </c>
    </row>
    <row r="2108" spans="1:3" ht="29" x14ac:dyDescent="0.35">
      <c r="A2108" s="5">
        <v>2101</v>
      </c>
      <c r="B2108" s="2" t="str">
        <f>"00986162"</f>
        <v>00986162</v>
      </c>
      <c r="C2108" s="2" t="s">
        <v>10</v>
      </c>
    </row>
    <row r="2109" spans="1:3" x14ac:dyDescent="0.35">
      <c r="A2109" s="5">
        <v>2102</v>
      </c>
      <c r="B2109" s="2" t="str">
        <f>"201604005853"</f>
        <v>201604005853</v>
      </c>
      <c r="C2109" s="2" t="str">
        <f>"003"</f>
        <v>003</v>
      </c>
    </row>
    <row r="2110" spans="1:3" x14ac:dyDescent="0.35">
      <c r="A2110" s="5">
        <v>2103</v>
      </c>
      <c r="B2110" s="2" t="str">
        <f>"00932441"</f>
        <v>00932441</v>
      </c>
      <c r="C2110" s="2" t="s">
        <v>4</v>
      </c>
    </row>
    <row r="2111" spans="1:3" x14ac:dyDescent="0.35">
      <c r="A2111" s="5">
        <v>2104</v>
      </c>
      <c r="B2111" s="2" t="str">
        <f>"00981233"</f>
        <v>00981233</v>
      </c>
      <c r="C2111" s="2" t="s">
        <v>4</v>
      </c>
    </row>
    <row r="2112" spans="1:3" x14ac:dyDescent="0.35">
      <c r="A2112" s="5">
        <v>2105</v>
      </c>
      <c r="B2112" s="2" t="str">
        <f>"00009506"</f>
        <v>00009506</v>
      </c>
      <c r="C2112" s="2" t="str">
        <f>"003"</f>
        <v>003</v>
      </c>
    </row>
    <row r="2113" spans="1:3" ht="29" x14ac:dyDescent="0.35">
      <c r="A2113" s="5">
        <v>2106</v>
      </c>
      <c r="B2113" s="2" t="str">
        <f>"00974999"</f>
        <v>00974999</v>
      </c>
      <c r="C2113" s="2" t="s">
        <v>5</v>
      </c>
    </row>
    <row r="2114" spans="1:3" x14ac:dyDescent="0.35">
      <c r="A2114" s="5">
        <v>2107</v>
      </c>
      <c r="B2114" s="2" t="str">
        <f>"00983356"</f>
        <v>00983356</v>
      </c>
      <c r="C2114" s="2" t="str">
        <f>"003"</f>
        <v>003</v>
      </c>
    </row>
    <row r="2115" spans="1:3" ht="29" x14ac:dyDescent="0.35">
      <c r="A2115" s="5">
        <v>2108</v>
      </c>
      <c r="B2115" s="2" t="str">
        <f>"00984365"</f>
        <v>00984365</v>
      </c>
      <c r="C2115" s="2" t="s">
        <v>10</v>
      </c>
    </row>
    <row r="2116" spans="1:3" x14ac:dyDescent="0.35">
      <c r="A2116" s="5">
        <v>2109</v>
      </c>
      <c r="B2116" s="2" t="str">
        <f>"00934779"</f>
        <v>00934779</v>
      </c>
      <c r="C2116" s="2" t="s">
        <v>4</v>
      </c>
    </row>
    <row r="2117" spans="1:3" x14ac:dyDescent="0.35">
      <c r="A2117" s="5">
        <v>2110</v>
      </c>
      <c r="B2117" s="2" t="str">
        <f>"00446851"</f>
        <v>00446851</v>
      </c>
      <c r="C2117" s="2" t="s">
        <v>4</v>
      </c>
    </row>
    <row r="2118" spans="1:3" x14ac:dyDescent="0.35">
      <c r="A2118" s="5">
        <v>2111</v>
      </c>
      <c r="B2118" s="2" t="str">
        <f>"00985253"</f>
        <v>00985253</v>
      </c>
      <c r="C2118" s="2" t="s">
        <v>4</v>
      </c>
    </row>
    <row r="2119" spans="1:3" x14ac:dyDescent="0.35">
      <c r="A2119" s="5">
        <v>2112</v>
      </c>
      <c r="B2119" s="2" t="str">
        <f>"00985307"</f>
        <v>00985307</v>
      </c>
      <c r="C2119" s="2" t="s">
        <v>6</v>
      </c>
    </row>
    <row r="2120" spans="1:3" x14ac:dyDescent="0.35">
      <c r="A2120" s="5">
        <v>2113</v>
      </c>
      <c r="B2120" s="2" t="str">
        <f>"00354837"</f>
        <v>00354837</v>
      </c>
      <c r="C2120" s="2" t="s">
        <v>4</v>
      </c>
    </row>
    <row r="2121" spans="1:3" x14ac:dyDescent="0.35">
      <c r="A2121" s="5">
        <v>2114</v>
      </c>
      <c r="B2121" s="2" t="str">
        <f>"00984288"</f>
        <v>00984288</v>
      </c>
      <c r="C2121" s="2" t="s">
        <v>4</v>
      </c>
    </row>
    <row r="2122" spans="1:3" x14ac:dyDescent="0.35">
      <c r="A2122" s="5">
        <v>2115</v>
      </c>
      <c r="B2122" s="2" t="str">
        <f>"00280297"</f>
        <v>00280297</v>
      </c>
      <c r="C2122" s="2" t="str">
        <f>"003"</f>
        <v>003</v>
      </c>
    </row>
    <row r="2123" spans="1:3" x14ac:dyDescent="0.35">
      <c r="A2123" s="5">
        <v>2116</v>
      </c>
      <c r="B2123" s="2" t="str">
        <f>"00951263"</f>
        <v>00951263</v>
      </c>
      <c r="C2123" s="2" t="s">
        <v>4</v>
      </c>
    </row>
    <row r="2124" spans="1:3" x14ac:dyDescent="0.35">
      <c r="A2124" s="5">
        <v>2117</v>
      </c>
      <c r="B2124" s="2" t="str">
        <f>"00788169"</f>
        <v>00788169</v>
      </c>
      <c r="C2124" s="2" t="str">
        <f>"003"</f>
        <v>003</v>
      </c>
    </row>
    <row r="2125" spans="1:3" x14ac:dyDescent="0.35">
      <c r="A2125" s="5">
        <v>2118</v>
      </c>
      <c r="B2125" s="2" t="str">
        <f>"00814228"</f>
        <v>00814228</v>
      </c>
      <c r="C2125" s="2" t="str">
        <f>"003"</f>
        <v>003</v>
      </c>
    </row>
    <row r="2126" spans="1:3" x14ac:dyDescent="0.35">
      <c r="A2126" s="5">
        <v>2119</v>
      </c>
      <c r="B2126" s="2" t="str">
        <f>"00774315"</f>
        <v>00774315</v>
      </c>
      <c r="C2126" s="2" t="str">
        <f>"001"</f>
        <v>001</v>
      </c>
    </row>
    <row r="2127" spans="1:3" x14ac:dyDescent="0.35">
      <c r="A2127" s="5">
        <v>2120</v>
      </c>
      <c r="B2127" s="2" t="str">
        <f>"00435854"</f>
        <v>00435854</v>
      </c>
      <c r="C2127" s="2" t="str">
        <f>"003"</f>
        <v>003</v>
      </c>
    </row>
    <row r="2128" spans="1:3" x14ac:dyDescent="0.35">
      <c r="A2128" s="5">
        <v>2121</v>
      </c>
      <c r="B2128" s="2" t="str">
        <f>"00743598"</f>
        <v>00743598</v>
      </c>
      <c r="C2128" s="2" t="s">
        <v>6</v>
      </c>
    </row>
    <row r="2129" spans="1:3" x14ac:dyDescent="0.35">
      <c r="A2129" s="5">
        <v>2122</v>
      </c>
      <c r="B2129" s="2" t="str">
        <f>"00978635"</f>
        <v>00978635</v>
      </c>
      <c r="C2129" s="2" t="s">
        <v>4</v>
      </c>
    </row>
    <row r="2130" spans="1:3" x14ac:dyDescent="0.35">
      <c r="A2130" s="5">
        <v>2123</v>
      </c>
      <c r="B2130" s="2" t="str">
        <f>"00984154"</f>
        <v>00984154</v>
      </c>
      <c r="C2130" s="2" t="s">
        <v>4</v>
      </c>
    </row>
    <row r="2131" spans="1:3" x14ac:dyDescent="0.35">
      <c r="A2131" s="5">
        <v>2124</v>
      </c>
      <c r="B2131" s="2" t="str">
        <f>"201511038339"</f>
        <v>201511038339</v>
      </c>
      <c r="C2131" s="2" t="s">
        <v>6</v>
      </c>
    </row>
    <row r="2132" spans="1:3" x14ac:dyDescent="0.35">
      <c r="A2132" s="5">
        <v>2125</v>
      </c>
      <c r="B2132" s="2" t="str">
        <f>"00979081"</f>
        <v>00979081</v>
      </c>
      <c r="C2132" s="2" t="str">
        <f>"003"</f>
        <v>003</v>
      </c>
    </row>
    <row r="2133" spans="1:3" x14ac:dyDescent="0.35">
      <c r="A2133" s="5">
        <v>2126</v>
      </c>
      <c r="B2133" s="2" t="str">
        <f>"00982976"</f>
        <v>00982976</v>
      </c>
      <c r="C2133" s="2" t="str">
        <f>"003"</f>
        <v>003</v>
      </c>
    </row>
    <row r="2134" spans="1:3" x14ac:dyDescent="0.35">
      <c r="A2134" s="5">
        <v>2127</v>
      </c>
      <c r="B2134" s="2" t="str">
        <f>"201604002537"</f>
        <v>201604002537</v>
      </c>
      <c r="C2134" s="2" t="s">
        <v>14</v>
      </c>
    </row>
    <row r="2135" spans="1:3" x14ac:dyDescent="0.35">
      <c r="A2135" s="5">
        <v>2128</v>
      </c>
      <c r="B2135" s="2" t="str">
        <f>"00985291"</f>
        <v>00985291</v>
      </c>
      <c r="C2135" s="2" t="s">
        <v>4</v>
      </c>
    </row>
    <row r="2136" spans="1:3" x14ac:dyDescent="0.35">
      <c r="A2136" s="5">
        <v>2129</v>
      </c>
      <c r="B2136" s="2" t="str">
        <f>"00986041"</f>
        <v>00986041</v>
      </c>
      <c r="C2136" s="2" t="str">
        <f>"003"</f>
        <v>003</v>
      </c>
    </row>
    <row r="2137" spans="1:3" x14ac:dyDescent="0.35">
      <c r="A2137" s="5">
        <v>2130</v>
      </c>
      <c r="B2137" s="2" t="str">
        <f>"00017277"</f>
        <v>00017277</v>
      </c>
      <c r="C2137" s="2" t="s">
        <v>4</v>
      </c>
    </row>
    <row r="2138" spans="1:3" x14ac:dyDescent="0.35">
      <c r="A2138" s="5">
        <v>2131</v>
      </c>
      <c r="B2138" s="2" t="str">
        <f>"00981151"</f>
        <v>00981151</v>
      </c>
      <c r="C2138" s="2" t="s">
        <v>6</v>
      </c>
    </row>
    <row r="2139" spans="1:3" x14ac:dyDescent="0.35">
      <c r="A2139" s="5">
        <v>2132</v>
      </c>
      <c r="B2139" s="2" t="str">
        <f>"00982866"</f>
        <v>00982866</v>
      </c>
      <c r="C2139" s="2" t="str">
        <f>"003"</f>
        <v>003</v>
      </c>
    </row>
    <row r="2140" spans="1:3" ht="29" x14ac:dyDescent="0.35">
      <c r="A2140" s="5">
        <v>2133</v>
      </c>
      <c r="B2140" s="2" t="str">
        <f>"00322007"</f>
        <v>00322007</v>
      </c>
      <c r="C2140" s="2" t="s">
        <v>5</v>
      </c>
    </row>
    <row r="2141" spans="1:3" x14ac:dyDescent="0.35">
      <c r="A2141" s="5">
        <v>2134</v>
      </c>
      <c r="B2141" s="2" t="str">
        <f>"00985557"</f>
        <v>00985557</v>
      </c>
      <c r="C2141" s="2" t="s">
        <v>4</v>
      </c>
    </row>
    <row r="2142" spans="1:3" x14ac:dyDescent="0.35">
      <c r="A2142" s="5">
        <v>2135</v>
      </c>
      <c r="B2142" s="2" t="str">
        <f>"00975460"</f>
        <v>00975460</v>
      </c>
      <c r="C2142" s="2" t="s">
        <v>16</v>
      </c>
    </row>
    <row r="2143" spans="1:3" x14ac:dyDescent="0.35">
      <c r="A2143" s="5">
        <v>2136</v>
      </c>
      <c r="B2143" s="2" t="str">
        <f>"00969594"</f>
        <v>00969594</v>
      </c>
      <c r="C2143" s="2" t="str">
        <f>"003"</f>
        <v>003</v>
      </c>
    </row>
    <row r="2144" spans="1:3" x14ac:dyDescent="0.35">
      <c r="A2144" s="5">
        <v>2137</v>
      </c>
      <c r="B2144" s="2" t="str">
        <f>"00981810"</f>
        <v>00981810</v>
      </c>
      <c r="C2144" s="2" t="s">
        <v>4</v>
      </c>
    </row>
    <row r="2145" spans="1:4" x14ac:dyDescent="0.35">
      <c r="A2145" s="5">
        <v>2138</v>
      </c>
      <c r="B2145" s="2" t="str">
        <f>"201604003447"</f>
        <v>201604003447</v>
      </c>
      <c r="C2145" s="2" t="str">
        <f>"003"</f>
        <v>003</v>
      </c>
    </row>
    <row r="2146" spans="1:4" x14ac:dyDescent="0.35">
      <c r="A2146" s="5">
        <v>2139</v>
      </c>
      <c r="B2146" s="2" t="str">
        <f>"00199295"</f>
        <v>00199295</v>
      </c>
      <c r="C2146" s="2" t="s">
        <v>12</v>
      </c>
    </row>
    <row r="2147" spans="1:4" x14ac:dyDescent="0.35">
      <c r="A2147" s="5">
        <v>2140</v>
      </c>
      <c r="B2147" s="2" t="str">
        <f>"00983827"</f>
        <v>00983827</v>
      </c>
      <c r="C2147" s="2" t="s">
        <v>4</v>
      </c>
    </row>
    <row r="2148" spans="1:4" x14ac:dyDescent="0.35">
      <c r="A2148" s="5">
        <v>2141</v>
      </c>
      <c r="B2148" s="2" t="str">
        <f>"00926067"</f>
        <v>00926067</v>
      </c>
      <c r="C2148" s="2" t="s">
        <v>6</v>
      </c>
    </row>
    <row r="2149" spans="1:4" x14ac:dyDescent="0.35">
      <c r="A2149" s="5">
        <v>2142</v>
      </c>
      <c r="B2149" s="2" t="str">
        <f>"00986676"</f>
        <v>00986676</v>
      </c>
      <c r="C2149" s="2" t="str">
        <f>"003"</f>
        <v>003</v>
      </c>
    </row>
    <row r="2150" spans="1:4" x14ac:dyDescent="0.35">
      <c r="A2150" s="5">
        <v>2143</v>
      </c>
      <c r="B2150" s="2" t="str">
        <f>"00816126"</f>
        <v>00816126</v>
      </c>
      <c r="C2150" s="2" t="s">
        <v>4</v>
      </c>
    </row>
    <row r="2151" spans="1:4" x14ac:dyDescent="0.35">
      <c r="A2151" s="5">
        <v>2144</v>
      </c>
      <c r="B2151" s="2" t="str">
        <f>"00982111"</f>
        <v>00982111</v>
      </c>
      <c r="C2151" s="2" t="s">
        <v>4</v>
      </c>
    </row>
    <row r="2152" spans="1:4" x14ac:dyDescent="0.35">
      <c r="A2152" s="5">
        <v>2145</v>
      </c>
      <c r="B2152" s="2" t="str">
        <f>"00979162"</f>
        <v>00979162</v>
      </c>
      <c r="C2152" s="2" t="str">
        <f>"003"</f>
        <v>003</v>
      </c>
    </row>
    <row r="2153" spans="1:4" x14ac:dyDescent="0.35">
      <c r="A2153" s="5">
        <v>2146</v>
      </c>
      <c r="B2153" s="2" t="str">
        <f>"00689725"</f>
        <v>00689725</v>
      </c>
      <c r="C2153" s="2" t="s">
        <v>4</v>
      </c>
    </row>
    <row r="2154" spans="1:4" x14ac:dyDescent="0.35">
      <c r="A2154" s="5">
        <v>2147</v>
      </c>
      <c r="B2154" s="2" t="str">
        <f>"00979077"</f>
        <v>00979077</v>
      </c>
      <c r="C2154" s="2" t="str">
        <f>"003"</f>
        <v>003</v>
      </c>
    </row>
    <row r="2155" spans="1:4" x14ac:dyDescent="0.35">
      <c r="A2155" s="5">
        <v>2148</v>
      </c>
      <c r="B2155" s="2"/>
      <c r="C2155" s="2" t="s">
        <v>7</v>
      </c>
      <c r="D2155" t="s">
        <v>4</v>
      </c>
    </row>
    <row r="2156" spans="1:4" x14ac:dyDescent="0.35">
      <c r="A2156" s="5">
        <v>2149</v>
      </c>
      <c r="B2156" s="2" t="str">
        <f>"00986761"</f>
        <v>00986761</v>
      </c>
      <c r="C2156" s="2" t="s">
        <v>4</v>
      </c>
    </row>
    <row r="2157" spans="1:4" x14ac:dyDescent="0.35">
      <c r="A2157" s="5">
        <v>2150</v>
      </c>
      <c r="B2157" s="2" t="str">
        <f>"00981480"</f>
        <v>00981480</v>
      </c>
      <c r="C2157" s="2" t="s">
        <v>14</v>
      </c>
    </row>
    <row r="2158" spans="1:4" x14ac:dyDescent="0.35">
      <c r="A2158" s="5">
        <v>2151</v>
      </c>
      <c r="B2158" s="2" t="str">
        <f>"00985038"</f>
        <v>00985038</v>
      </c>
      <c r="C2158" s="2" t="s">
        <v>4</v>
      </c>
    </row>
    <row r="2159" spans="1:4" x14ac:dyDescent="0.35">
      <c r="A2159" s="5">
        <v>2152</v>
      </c>
      <c r="B2159" s="2" t="str">
        <f>"00985072"</f>
        <v>00985072</v>
      </c>
      <c r="C2159" s="2" t="s">
        <v>12</v>
      </c>
    </row>
    <row r="2160" spans="1:4" x14ac:dyDescent="0.35">
      <c r="A2160" s="5">
        <v>2153</v>
      </c>
      <c r="B2160" s="2" t="str">
        <f>"00446440"</f>
        <v>00446440</v>
      </c>
      <c r="C2160" s="2" t="s">
        <v>4</v>
      </c>
    </row>
    <row r="2161" spans="1:3" x14ac:dyDescent="0.35">
      <c r="A2161" s="5">
        <v>2154</v>
      </c>
      <c r="B2161" s="2" t="str">
        <f>"00984757"</f>
        <v>00984757</v>
      </c>
      <c r="C2161" s="2" t="str">
        <f>"003"</f>
        <v>003</v>
      </c>
    </row>
    <row r="2162" spans="1:3" x14ac:dyDescent="0.35">
      <c r="A2162" s="5">
        <v>2155</v>
      </c>
      <c r="B2162" s="2" t="str">
        <f>"00852618"</f>
        <v>00852618</v>
      </c>
      <c r="C2162" s="2" t="str">
        <f>"003"</f>
        <v>003</v>
      </c>
    </row>
    <row r="2163" spans="1:3" x14ac:dyDescent="0.35">
      <c r="A2163" s="5">
        <v>2156</v>
      </c>
      <c r="B2163" s="2" t="str">
        <f>"00983942"</f>
        <v>00983942</v>
      </c>
      <c r="C2163" s="2" t="str">
        <f>"004"</f>
        <v>004</v>
      </c>
    </row>
    <row r="2164" spans="1:3" x14ac:dyDescent="0.35">
      <c r="A2164" s="5">
        <v>2157</v>
      </c>
      <c r="B2164" s="2" t="str">
        <f>"00476349"</f>
        <v>00476349</v>
      </c>
      <c r="C2164" s="2" t="s">
        <v>4</v>
      </c>
    </row>
    <row r="2165" spans="1:3" x14ac:dyDescent="0.35">
      <c r="A2165" s="5">
        <v>2158</v>
      </c>
      <c r="B2165" s="2" t="str">
        <f>"00779123"</f>
        <v>00779123</v>
      </c>
      <c r="C2165" s="2" t="s">
        <v>4</v>
      </c>
    </row>
    <row r="2166" spans="1:3" x14ac:dyDescent="0.35">
      <c r="A2166" s="5">
        <v>2159</v>
      </c>
      <c r="B2166" s="2" t="str">
        <f>"00977384"</f>
        <v>00977384</v>
      </c>
      <c r="C2166" s="2" t="str">
        <f>"003"</f>
        <v>003</v>
      </c>
    </row>
    <row r="2167" spans="1:3" x14ac:dyDescent="0.35">
      <c r="A2167" s="5">
        <v>2160</v>
      </c>
      <c r="B2167" s="2" t="str">
        <f>"00980390"</f>
        <v>00980390</v>
      </c>
      <c r="C2167" s="2" t="s">
        <v>26</v>
      </c>
    </row>
    <row r="2168" spans="1:3" x14ac:dyDescent="0.35">
      <c r="A2168" s="5">
        <v>2161</v>
      </c>
      <c r="B2168" s="2" t="str">
        <f>"00222622"</f>
        <v>00222622</v>
      </c>
      <c r="C2168" s="2" t="s">
        <v>4</v>
      </c>
    </row>
    <row r="2169" spans="1:3" x14ac:dyDescent="0.35">
      <c r="A2169" s="5">
        <v>2162</v>
      </c>
      <c r="B2169" s="2" t="str">
        <f>"201410008945"</f>
        <v>201410008945</v>
      </c>
      <c r="C2169" s="2" t="s">
        <v>4</v>
      </c>
    </row>
    <row r="2170" spans="1:3" x14ac:dyDescent="0.35">
      <c r="A2170" s="5">
        <v>2163</v>
      </c>
      <c r="B2170" s="2" t="str">
        <f>"00982084"</f>
        <v>00982084</v>
      </c>
      <c r="C2170" s="2" t="s">
        <v>6</v>
      </c>
    </row>
    <row r="2171" spans="1:3" x14ac:dyDescent="0.35">
      <c r="A2171" s="5">
        <v>2164</v>
      </c>
      <c r="B2171" s="2" t="str">
        <f>"00984524"</f>
        <v>00984524</v>
      </c>
      <c r="C2171" s="2" t="s">
        <v>6</v>
      </c>
    </row>
    <row r="2172" spans="1:3" x14ac:dyDescent="0.35">
      <c r="A2172" s="5">
        <v>2165</v>
      </c>
      <c r="B2172" s="2" t="str">
        <f>"00984870"</f>
        <v>00984870</v>
      </c>
      <c r="C2172" s="2" t="str">
        <f>"003"</f>
        <v>003</v>
      </c>
    </row>
    <row r="2173" spans="1:3" ht="29" x14ac:dyDescent="0.35">
      <c r="A2173" s="5">
        <v>2166</v>
      </c>
      <c r="B2173" s="2" t="str">
        <f>"201604003023"</f>
        <v>201604003023</v>
      </c>
      <c r="C2173" s="2" t="s">
        <v>5</v>
      </c>
    </row>
    <row r="2174" spans="1:3" x14ac:dyDescent="0.35">
      <c r="A2174" s="5">
        <v>2167</v>
      </c>
      <c r="B2174" s="2" t="str">
        <f>"00934364"</f>
        <v>00934364</v>
      </c>
      <c r="C2174" s="2" t="s">
        <v>4</v>
      </c>
    </row>
    <row r="2175" spans="1:3" ht="29" x14ac:dyDescent="0.35">
      <c r="A2175" s="5">
        <v>2168</v>
      </c>
      <c r="B2175" s="2" t="str">
        <f>"00986265"</f>
        <v>00986265</v>
      </c>
      <c r="C2175" s="2" t="s">
        <v>10</v>
      </c>
    </row>
    <row r="2176" spans="1:3" x14ac:dyDescent="0.35">
      <c r="A2176" s="5">
        <v>2169</v>
      </c>
      <c r="B2176" s="2" t="str">
        <f>"00986032"</f>
        <v>00986032</v>
      </c>
      <c r="C2176" s="2" t="str">
        <f>"003"</f>
        <v>003</v>
      </c>
    </row>
    <row r="2177" spans="1:3" ht="29" x14ac:dyDescent="0.35">
      <c r="A2177" s="5">
        <v>2170</v>
      </c>
      <c r="B2177" s="2" t="str">
        <f>"00880091"</f>
        <v>00880091</v>
      </c>
      <c r="C2177" s="2" t="s">
        <v>11</v>
      </c>
    </row>
    <row r="2178" spans="1:3" x14ac:dyDescent="0.35">
      <c r="A2178" s="5">
        <v>2171</v>
      </c>
      <c r="B2178" s="2" t="str">
        <f>"00987152"</f>
        <v>00987152</v>
      </c>
      <c r="C2178" s="2" t="s">
        <v>12</v>
      </c>
    </row>
    <row r="2179" spans="1:3" x14ac:dyDescent="0.35">
      <c r="A2179" s="5">
        <v>2172</v>
      </c>
      <c r="B2179" s="2" t="str">
        <f>"00987164"</f>
        <v>00987164</v>
      </c>
      <c r="C2179" s="2" t="s">
        <v>6</v>
      </c>
    </row>
    <row r="2180" spans="1:3" x14ac:dyDescent="0.35">
      <c r="A2180" s="5">
        <v>2173</v>
      </c>
      <c r="B2180" s="2" t="str">
        <f>"00816699"</f>
        <v>00816699</v>
      </c>
      <c r="C2180" s="2" t="s">
        <v>4</v>
      </c>
    </row>
    <row r="2181" spans="1:3" x14ac:dyDescent="0.35">
      <c r="A2181" s="5">
        <v>2174</v>
      </c>
      <c r="B2181" s="2" t="str">
        <f>"201511036152"</f>
        <v>201511036152</v>
      </c>
      <c r="C2181" s="2" t="s">
        <v>4</v>
      </c>
    </row>
    <row r="2182" spans="1:3" x14ac:dyDescent="0.35">
      <c r="A2182" s="5">
        <v>2175</v>
      </c>
      <c r="B2182" s="2" t="str">
        <f>"00984939"</f>
        <v>00984939</v>
      </c>
      <c r="C2182" s="2" t="str">
        <f>"003"</f>
        <v>003</v>
      </c>
    </row>
    <row r="2183" spans="1:3" ht="29" x14ac:dyDescent="0.35">
      <c r="A2183" s="5">
        <v>2176</v>
      </c>
      <c r="B2183" s="2" t="str">
        <f>"00465970"</f>
        <v>00465970</v>
      </c>
      <c r="C2183" s="2" t="s">
        <v>10</v>
      </c>
    </row>
    <row r="2184" spans="1:3" x14ac:dyDescent="0.35">
      <c r="A2184" s="5">
        <v>2177</v>
      </c>
      <c r="B2184" s="2" t="str">
        <f>"00828450"</f>
        <v>00828450</v>
      </c>
      <c r="C2184" s="2" t="str">
        <f>"003"</f>
        <v>003</v>
      </c>
    </row>
    <row r="2185" spans="1:3" x14ac:dyDescent="0.35">
      <c r="A2185" s="5">
        <v>2178</v>
      </c>
      <c r="B2185" s="2" t="str">
        <f>"00981061"</f>
        <v>00981061</v>
      </c>
      <c r="C2185" s="2" t="s">
        <v>6</v>
      </c>
    </row>
    <row r="2186" spans="1:3" x14ac:dyDescent="0.35">
      <c r="A2186" s="5">
        <v>2179</v>
      </c>
      <c r="B2186" s="2" t="str">
        <f>"00973265"</f>
        <v>00973265</v>
      </c>
      <c r="C2186" s="2" t="str">
        <f>"003"</f>
        <v>003</v>
      </c>
    </row>
    <row r="2187" spans="1:3" x14ac:dyDescent="0.35">
      <c r="A2187" s="5">
        <v>2180</v>
      </c>
      <c r="B2187" s="2" t="str">
        <f>"201512001437"</f>
        <v>201512001437</v>
      </c>
      <c r="C2187" s="2" t="str">
        <f>"003"</f>
        <v>003</v>
      </c>
    </row>
    <row r="2188" spans="1:3" x14ac:dyDescent="0.35">
      <c r="A2188" s="5">
        <v>2181</v>
      </c>
      <c r="B2188" s="2" t="str">
        <f>"00528174"</f>
        <v>00528174</v>
      </c>
      <c r="C2188" s="2" t="s">
        <v>4</v>
      </c>
    </row>
    <row r="2189" spans="1:3" x14ac:dyDescent="0.35">
      <c r="A2189" s="5">
        <v>2182</v>
      </c>
      <c r="B2189" s="2" t="str">
        <f>"00978095"</f>
        <v>00978095</v>
      </c>
      <c r="C2189" s="2" t="str">
        <f>"003"</f>
        <v>003</v>
      </c>
    </row>
    <row r="2190" spans="1:3" x14ac:dyDescent="0.35">
      <c r="A2190" s="5">
        <v>2183</v>
      </c>
      <c r="B2190" s="2" t="str">
        <f>"00945424"</f>
        <v>00945424</v>
      </c>
      <c r="C2190" s="2" t="str">
        <f>"003"</f>
        <v>003</v>
      </c>
    </row>
    <row r="2191" spans="1:3" ht="29" x14ac:dyDescent="0.35">
      <c r="A2191" s="5">
        <v>2184</v>
      </c>
      <c r="B2191" s="2" t="str">
        <f>"00985923"</f>
        <v>00985923</v>
      </c>
      <c r="C2191" s="2" t="s">
        <v>5</v>
      </c>
    </row>
    <row r="2192" spans="1:3" x14ac:dyDescent="0.35">
      <c r="A2192" s="5">
        <v>2185</v>
      </c>
      <c r="B2192" s="2" t="str">
        <f>"00983807"</f>
        <v>00983807</v>
      </c>
      <c r="C2192" s="2" t="s">
        <v>4</v>
      </c>
    </row>
    <row r="2193" spans="1:3" x14ac:dyDescent="0.35">
      <c r="A2193" s="5">
        <v>2186</v>
      </c>
      <c r="B2193" s="2" t="str">
        <f>"00984079"</f>
        <v>00984079</v>
      </c>
      <c r="C2193" s="2" t="s">
        <v>4</v>
      </c>
    </row>
    <row r="2194" spans="1:3" x14ac:dyDescent="0.35">
      <c r="A2194" s="5">
        <v>2187</v>
      </c>
      <c r="B2194" s="2" t="str">
        <f>"00985342"</f>
        <v>00985342</v>
      </c>
      <c r="C2194" s="2" t="str">
        <f>"003"</f>
        <v>003</v>
      </c>
    </row>
    <row r="2195" spans="1:3" x14ac:dyDescent="0.35">
      <c r="A2195" s="5">
        <v>2188</v>
      </c>
      <c r="B2195" s="2" t="str">
        <f>"00818899"</f>
        <v>00818899</v>
      </c>
      <c r="C2195" s="2" t="s">
        <v>4</v>
      </c>
    </row>
    <row r="2196" spans="1:3" x14ac:dyDescent="0.35">
      <c r="A2196" s="5">
        <v>2189</v>
      </c>
      <c r="B2196" s="2" t="str">
        <f>"00143201"</f>
        <v>00143201</v>
      </c>
      <c r="C2196" s="2" t="str">
        <f>"001"</f>
        <v>001</v>
      </c>
    </row>
    <row r="2197" spans="1:3" x14ac:dyDescent="0.35">
      <c r="A2197" s="5">
        <v>2190</v>
      </c>
      <c r="B2197" s="2" t="str">
        <f>"00238802"</f>
        <v>00238802</v>
      </c>
      <c r="C2197" s="2" t="s">
        <v>4</v>
      </c>
    </row>
    <row r="2198" spans="1:3" ht="29" x14ac:dyDescent="0.35">
      <c r="A2198" s="5">
        <v>2191</v>
      </c>
      <c r="B2198" s="2" t="str">
        <f>"00672774"</f>
        <v>00672774</v>
      </c>
      <c r="C2198" s="2" t="s">
        <v>5</v>
      </c>
    </row>
    <row r="2199" spans="1:3" x14ac:dyDescent="0.35">
      <c r="A2199" s="5">
        <v>2192</v>
      </c>
      <c r="B2199" s="2" t="str">
        <f>"00846291"</f>
        <v>00846291</v>
      </c>
      <c r="C2199" s="2" t="str">
        <f>"003"</f>
        <v>003</v>
      </c>
    </row>
    <row r="2200" spans="1:3" x14ac:dyDescent="0.35">
      <c r="A2200" s="5">
        <v>2193</v>
      </c>
      <c r="B2200" s="2" t="str">
        <f>"00450303"</f>
        <v>00450303</v>
      </c>
      <c r="C2200" s="2" t="s">
        <v>4</v>
      </c>
    </row>
    <row r="2201" spans="1:3" x14ac:dyDescent="0.35">
      <c r="A2201" s="5">
        <v>2194</v>
      </c>
      <c r="B2201" s="2" t="str">
        <f>"00453294"</f>
        <v>00453294</v>
      </c>
      <c r="C2201" s="2" t="str">
        <f>"004"</f>
        <v>004</v>
      </c>
    </row>
    <row r="2202" spans="1:3" x14ac:dyDescent="0.35">
      <c r="A2202" s="5">
        <v>2195</v>
      </c>
      <c r="B2202" s="2" t="str">
        <f>"00417264"</f>
        <v>00417264</v>
      </c>
      <c r="C2202" s="2" t="str">
        <f>"003"</f>
        <v>003</v>
      </c>
    </row>
    <row r="2203" spans="1:3" x14ac:dyDescent="0.35">
      <c r="A2203" s="5">
        <v>2196</v>
      </c>
      <c r="B2203" s="2" t="str">
        <f>"00819214"</f>
        <v>00819214</v>
      </c>
      <c r="C2203" s="2" t="str">
        <f>"003"</f>
        <v>003</v>
      </c>
    </row>
    <row r="2204" spans="1:3" x14ac:dyDescent="0.35">
      <c r="A2204" s="5">
        <v>2197</v>
      </c>
      <c r="B2204" s="2" t="str">
        <f>"00969165"</f>
        <v>00969165</v>
      </c>
      <c r="C2204" s="2" t="s">
        <v>9</v>
      </c>
    </row>
    <row r="2205" spans="1:3" x14ac:dyDescent="0.35">
      <c r="A2205" s="5">
        <v>2198</v>
      </c>
      <c r="B2205" s="2" t="str">
        <f>"00984975"</f>
        <v>00984975</v>
      </c>
      <c r="C2205" s="2" t="str">
        <f>"001"</f>
        <v>001</v>
      </c>
    </row>
    <row r="2206" spans="1:3" ht="29" x14ac:dyDescent="0.35">
      <c r="A2206" s="5">
        <v>2199</v>
      </c>
      <c r="B2206" s="2" t="str">
        <f>"00222393"</f>
        <v>00222393</v>
      </c>
      <c r="C2206" s="2" t="s">
        <v>10</v>
      </c>
    </row>
    <row r="2207" spans="1:3" x14ac:dyDescent="0.35">
      <c r="A2207" s="5">
        <v>2200</v>
      </c>
      <c r="B2207" s="2" t="str">
        <f>"00361088"</f>
        <v>00361088</v>
      </c>
      <c r="C2207" s="2" t="str">
        <f>"001"</f>
        <v>001</v>
      </c>
    </row>
    <row r="2208" spans="1:3" x14ac:dyDescent="0.35">
      <c r="A2208" s="5">
        <v>2201</v>
      </c>
      <c r="B2208" s="2" t="str">
        <f>"00986416"</f>
        <v>00986416</v>
      </c>
      <c r="C2208" s="2" t="s">
        <v>6</v>
      </c>
    </row>
    <row r="2209" spans="1:3" x14ac:dyDescent="0.35">
      <c r="A2209" s="5">
        <v>2202</v>
      </c>
      <c r="B2209" s="2" t="str">
        <f>"00484040"</f>
        <v>00484040</v>
      </c>
      <c r="C2209" s="2" t="s">
        <v>6</v>
      </c>
    </row>
    <row r="2210" spans="1:3" x14ac:dyDescent="0.35">
      <c r="A2210" s="5">
        <v>2203</v>
      </c>
      <c r="B2210" s="2" t="str">
        <f>"00816036"</f>
        <v>00816036</v>
      </c>
      <c r="C2210" s="2" t="s">
        <v>4</v>
      </c>
    </row>
    <row r="2211" spans="1:3" x14ac:dyDescent="0.35">
      <c r="A2211" s="5">
        <v>2204</v>
      </c>
      <c r="B2211" s="2" t="str">
        <f>"00982236"</f>
        <v>00982236</v>
      </c>
      <c r="C2211" s="2" t="s">
        <v>4</v>
      </c>
    </row>
    <row r="2212" spans="1:3" x14ac:dyDescent="0.35">
      <c r="A2212" s="5">
        <v>2205</v>
      </c>
      <c r="B2212" s="2" t="str">
        <f>"00983274"</f>
        <v>00983274</v>
      </c>
      <c r="C2212" s="2" t="str">
        <f>"003"</f>
        <v>003</v>
      </c>
    </row>
    <row r="2213" spans="1:3" x14ac:dyDescent="0.35">
      <c r="A2213" s="5">
        <v>2206</v>
      </c>
      <c r="B2213" s="2" t="str">
        <f>"00301351"</f>
        <v>00301351</v>
      </c>
      <c r="C2213" s="2" t="s">
        <v>4</v>
      </c>
    </row>
    <row r="2214" spans="1:3" ht="29" x14ac:dyDescent="0.35">
      <c r="A2214" s="5">
        <v>2207</v>
      </c>
      <c r="B2214" s="2" t="str">
        <f>"00446337"</f>
        <v>00446337</v>
      </c>
      <c r="C2214" s="2" t="s">
        <v>5</v>
      </c>
    </row>
    <row r="2215" spans="1:3" x14ac:dyDescent="0.35">
      <c r="A2215" s="5">
        <v>2208</v>
      </c>
      <c r="B2215" s="2" t="str">
        <f>"00723799"</f>
        <v>00723799</v>
      </c>
      <c r="C2215" s="2" t="str">
        <f>"003"</f>
        <v>003</v>
      </c>
    </row>
    <row r="2216" spans="1:3" x14ac:dyDescent="0.35">
      <c r="A2216" s="5">
        <v>2209</v>
      </c>
      <c r="B2216" s="2" t="str">
        <f>"00984641"</f>
        <v>00984641</v>
      </c>
      <c r="C2216" s="2" t="s">
        <v>4</v>
      </c>
    </row>
    <row r="2217" spans="1:3" x14ac:dyDescent="0.35">
      <c r="A2217" s="5">
        <v>2210</v>
      </c>
      <c r="B2217" s="2" t="str">
        <f>"201507002727"</f>
        <v>201507002727</v>
      </c>
      <c r="C2217" s="2" t="str">
        <f>"003"</f>
        <v>003</v>
      </c>
    </row>
    <row r="2218" spans="1:3" x14ac:dyDescent="0.35">
      <c r="A2218" s="5">
        <v>2211</v>
      </c>
      <c r="B2218" s="2" t="str">
        <f>"00175832"</f>
        <v>00175832</v>
      </c>
      <c r="C2218" s="2" t="s">
        <v>4</v>
      </c>
    </row>
    <row r="2219" spans="1:3" x14ac:dyDescent="0.35">
      <c r="A2219" s="5">
        <v>2212</v>
      </c>
      <c r="B2219" s="2" t="str">
        <f>"00721049"</f>
        <v>00721049</v>
      </c>
      <c r="C2219" s="2" t="s">
        <v>4</v>
      </c>
    </row>
    <row r="2220" spans="1:3" x14ac:dyDescent="0.35">
      <c r="A2220" s="5">
        <v>2213</v>
      </c>
      <c r="B2220" s="2" t="str">
        <f>"00982806"</f>
        <v>00982806</v>
      </c>
      <c r="C2220" s="2" t="str">
        <f>"001"</f>
        <v>001</v>
      </c>
    </row>
    <row r="2221" spans="1:3" ht="29" x14ac:dyDescent="0.35">
      <c r="A2221" s="5">
        <v>2214</v>
      </c>
      <c r="B2221" s="2" t="str">
        <f>"00986066"</f>
        <v>00986066</v>
      </c>
      <c r="C2221" s="2" t="s">
        <v>10</v>
      </c>
    </row>
    <row r="2222" spans="1:3" x14ac:dyDescent="0.35">
      <c r="A2222" s="5">
        <v>2215</v>
      </c>
      <c r="B2222" s="2" t="str">
        <f>"00909234"</f>
        <v>00909234</v>
      </c>
      <c r="C2222" s="2" t="str">
        <f>"001"</f>
        <v>001</v>
      </c>
    </row>
    <row r="2223" spans="1:3" x14ac:dyDescent="0.35">
      <c r="A2223" s="5">
        <v>2216</v>
      </c>
      <c r="B2223" s="2" t="str">
        <f>"00983366"</f>
        <v>00983366</v>
      </c>
      <c r="C2223" s="2" t="s">
        <v>4</v>
      </c>
    </row>
    <row r="2224" spans="1:3" x14ac:dyDescent="0.35">
      <c r="A2224" s="5">
        <v>2217</v>
      </c>
      <c r="B2224" s="2" t="str">
        <f>"201406010790"</f>
        <v>201406010790</v>
      </c>
      <c r="C2224" s="2" t="s">
        <v>4</v>
      </c>
    </row>
    <row r="2225" spans="1:3" x14ac:dyDescent="0.35">
      <c r="A2225" s="5">
        <v>2218</v>
      </c>
      <c r="B2225" s="2" t="str">
        <f>"00754700"</f>
        <v>00754700</v>
      </c>
      <c r="C2225" s="2" t="s">
        <v>4</v>
      </c>
    </row>
    <row r="2226" spans="1:3" x14ac:dyDescent="0.35">
      <c r="A2226" s="5">
        <v>2219</v>
      </c>
      <c r="B2226" s="2" t="str">
        <f>"201511039017"</f>
        <v>201511039017</v>
      </c>
      <c r="C2226" s="2" t="s">
        <v>4</v>
      </c>
    </row>
    <row r="2227" spans="1:3" x14ac:dyDescent="0.35">
      <c r="A2227" s="5">
        <v>2220</v>
      </c>
      <c r="B2227" s="2" t="str">
        <f>"00816265"</f>
        <v>00816265</v>
      </c>
      <c r="C2227" s="2" t="s">
        <v>4</v>
      </c>
    </row>
    <row r="2228" spans="1:3" x14ac:dyDescent="0.35">
      <c r="A2228" s="5">
        <v>2221</v>
      </c>
      <c r="B2228" s="2" t="str">
        <f>"00475600"</f>
        <v>00475600</v>
      </c>
      <c r="C2228" s="2" t="str">
        <f>"003"</f>
        <v>003</v>
      </c>
    </row>
    <row r="2229" spans="1:3" x14ac:dyDescent="0.35">
      <c r="A2229" s="5">
        <v>2222</v>
      </c>
      <c r="B2229" s="2" t="str">
        <f>"00976313"</f>
        <v>00976313</v>
      </c>
      <c r="C2229" s="2" t="str">
        <f>"003"</f>
        <v>003</v>
      </c>
    </row>
    <row r="2230" spans="1:3" x14ac:dyDescent="0.35">
      <c r="A2230" s="5">
        <v>2223</v>
      </c>
      <c r="B2230" s="2" t="str">
        <f>"00883442"</f>
        <v>00883442</v>
      </c>
      <c r="C2230" s="2" t="str">
        <f>"003"</f>
        <v>003</v>
      </c>
    </row>
    <row r="2231" spans="1:3" ht="29" x14ac:dyDescent="0.35">
      <c r="A2231" s="5">
        <v>2224</v>
      </c>
      <c r="B2231" s="2" t="str">
        <f>"201507002433"</f>
        <v>201507002433</v>
      </c>
      <c r="C2231" s="2" t="s">
        <v>10</v>
      </c>
    </row>
    <row r="2232" spans="1:3" x14ac:dyDescent="0.35">
      <c r="A2232" s="5">
        <v>2225</v>
      </c>
      <c r="B2232" s="2" t="str">
        <f>"00243048"</f>
        <v>00243048</v>
      </c>
      <c r="C2232" s="2" t="s">
        <v>4</v>
      </c>
    </row>
    <row r="2233" spans="1:3" x14ac:dyDescent="0.35">
      <c r="A2233" s="5">
        <v>2226</v>
      </c>
      <c r="B2233" s="2" t="str">
        <f>"201304004294"</f>
        <v>201304004294</v>
      </c>
      <c r="C2233" s="2" t="s">
        <v>12</v>
      </c>
    </row>
    <row r="2234" spans="1:3" x14ac:dyDescent="0.35">
      <c r="A2234" s="5">
        <v>2227</v>
      </c>
      <c r="B2234" s="2" t="str">
        <f>"00982899"</f>
        <v>00982899</v>
      </c>
      <c r="C2234" s="2" t="s">
        <v>4</v>
      </c>
    </row>
    <row r="2235" spans="1:3" x14ac:dyDescent="0.35">
      <c r="A2235" s="5">
        <v>2228</v>
      </c>
      <c r="B2235" s="2" t="str">
        <f>"00984894"</f>
        <v>00984894</v>
      </c>
      <c r="C2235" s="2" t="str">
        <f>"003"</f>
        <v>003</v>
      </c>
    </row>
    <row r="2236" spans="1:3" x14ac:dyDescent="0.35">
      <c r="A2236" s="5">
        <v>2229</v>
      </c>
      <c r="B2236" s="2" t="str">
        <f>"00674018"</f>
        <v>00674018</v>
      </c>
      <c r="C2236" s="2" t="s">
        <v>14</v>
      </c>
    </row>
    <row r="2237" spans="1:3" x14ac:dyDescent="0.35">
      <c r="A2237" s="5">
        <v>2230</v>
      </c>
      <c r="B2237" s="2" t="str">
        <f>"00985827"</f>
        <v>00985827</v>
      </c>
      <c r="C2237" s="2" t="s">
        <v>4</v>
      </c>
    </row>
    <row r="2238" spans="1:3" x14ac:dyDescent="0.35">
      <c r="A2238" s="5">
        <v>2231</v>
      </c>
      <c r="B2238" s="2" t="str">
        <f>"00606307"</f>
        <v>00606307</v>
      </c>
      <c r="C2238" s="2" t="s">
        <v>4</v>
      </c>
    </row>
    <row r="2239" spans="1:3" x14ac:dyDescent="0.35">
      <c r="A2239" s="5">
        <v>2232</v>
      </c>
      <c r="B2239" s="2" t="str">
        <f>"00986872"</f>
        <v>00986872</v>
      </c>
      <c r="C2239" s="2" t="s">
        <v>4</v>
      </c>
    </row>
    <row r="2240" spans="1:3" x14ac:dyDescent="0.35">
      <c r="A2240" s="5">
        <v>2233</v>
      </c>
      <c r="B2240" s="2" t="str">
        <f>"00769861"</f>
        <v>00769861</v>
      </c>
      <c r="C2240" s="2" t="str">
        <f>"003"</f>
        <v>003</v>
      </c>
    </row>
    <row r="2241" spans="1:3" x14ac:dyDescent="0.35">
      <c r="A2241" s="5">
        <v>2234</v>
      </c>
      <c r="B2241" s="2" t="str">
        <f>"00986404"</f>
        <v>00986404</v>
      </c>
      <c r="C2241" s="2" t="s">
        <v>4</v>
      </c>
    </row>
    <row r="2242" spans="1:3" x14ac:dyDescent="0.35">
      <c r="A2242" s="5">
        <v>2235</v>
      </c>
      <c r="B2242" s="2" t="str">
        <f>"00986442"</f>
        <v>00986442</v>
      </c>
      <c r="C2242" s="2" t="s">
        <v>4</v>
      </c>
    </row>
    <row r="2243" spans="1:3" x14ac:dyDescent="0.35">
      <c r="A2243" s="5">
        <v>2236</v>
      </c>
      <c r="B2243" s="2" t="str">
        <f>"00818926"</f>
        <v>00818926</v>
      </c>
      <c r="C2243" s="2" t="s">
        <v>4</v>
      </c>
    </row>
    <row r="2244" spans="1:3" x14ac:dyDescent="0.35">
      <c r="A2244" s="5">
        <v>2237</v>
      </c>
      <c r="B2244" s="2" t="str">
        <f>"00870744"</f>
        <v>00870744</v>
      </c>
      <c r="C2244" s="2" t="str">
        <f>"003"</f>
        <v>003</v>
      </c>
    </row>
    <row r="2245" spans="1:3" x14ac:dyDescent="0.35">
      <c r="A2245" s="5">
        <v>2238</v>
      </c>
      <c r="B2245" s="2" t="str">
        <f>"00982829"</f>
        <v>00982829</v>
      </c>
      <c r="C2245" s="2" t="str">
        <f>"003"</f>
        <v>003</v>
      </c>
    </row>
    <row r="2246" spans="1:3" ht="29" x14ac:dyDescent="0.35">
      <c r="A2246" s="5">
        <v>2239</v>
      </c>
      <c r="B2246" s="2" t="str">
        <f>"00982857"</f>
        <v>00982857</v>
      </c>
      <c r="C2246" s="2" t="s">
        <v>5</v>
      </c>
    </row>
    <row r="2247" spans="1:3" x14ac:dyDescent="0.35">
      <c r="A2247" s="5">
        <v>2240</v>
      </c>
      <c r="B2247" s="2" t="str">
        <f>"00962958"</f>
        <v>00962958</v>
      </c>
      <c r="C2247" s="2" t="str">
        <f>"003"</f>
        <v>003</v>
      </c>
    </row>
    <row r="2248" spans="1:3" x14ac:dyDescent="0.35">
      <c r="A2248" s="5">
        <v>2241</v>
      </c>
      <c r="B2248" s="2" t="str">
        <f>"00975717"</f>
        <v>00975717</v>
      </c>
      <c r="C2248" s="2" t="s">
        <v>4</v>
      </c>
    </row>
    <row r="2249" spans="1:3" x14ac:dyDescent="0.35">
      <c r="A2249" s="5">
        <v>2242</v>
      </c>
      <c r="B2249" s="2" t="str">
        <f>"00986044"</f>
        <v>00986044</v>
      </c>
      <c r="C2249" s="2" t="str">
        <f t="shared" ref="C2249:C2254" si="2">"003"</f>
        <v>003</v>
      </c>
    </row>
    <row r="2250" spans="1:3" x14ac:dyDescent="0.35">
      <c r="A2250" s="5">
        <v>2243</v>
      </c>
      <c r="B2250" s="2" t="str">
        <f>"00875252"</f>
        <v>00875252</v>
      </c>
      <c r="C2250" s="2" t="str">
        <f t="shared" si="2"/>
        <v>003</v>
      </c>
    </row>
    <row r="2251" spans="1:3" x14ac:dyDescent="0.35">
      <c r="A2251" s="5">
        <v>2244</v>
      </c>
      <c r="B2251" s="2" t="str">
        <f>"00985895"</f>
        <v>00985895</v>
      </c>
      <c r="C2251" s="2" t="str">
        <f t="shared" si="2"/>
        <v>003</v>
      </c>
    </row>
    <row r="2252" spans="1:3" x14ac:dyDescent="0.35">
      <c r="A2252" s="5">
        <v>2245</v>
      </c>
      <c r="B2252" s="2" t="str">
        <f>"201512000020"</f>
        <v>201512000020</v>
      </c>
      <c r="C2252" s="2" t="str">
        <f t="shared" si="2"/>
        <v>003</v>
      </c>
    </row>
    <row r="2253" spans="1:3" x14ac:dyDescent="0.35">
      <c r="A2253" s="5">
        <v>2246</v>
      </c>
      <c r="B2253" s="2" t="str">
        <f>"00982147"</f>
        <v>00982147</v>
      </c>
      <c r="C2253" s="2" t="str">
        <f t="shared" si="2"/>
        <v>003</v>
      </c>
    </row>
    <row r="2254" spans="1:3" x14ac:dyDescent="0.35">
      <c r="A2254" s="5">
        <v>2247</v>
      </c>
      <c r="B2254" s="2" t="str">
        <f>"00848022"</f>
        <v>00848022</v>
      </c>
      <c r="C2254" s="2" t="str">
        <f t="shared" si="2"/>
        <v>003</v>
      </c>
    </row>
    <row r="2255" spans="1:3" x14ac:dyDescent="0.35">
      <c r="A2255" s="5">
        <v>2248</v>
      </c>
      <c r="B2255" s="2" t="str">
        <f>"00786916"</f>
        <v>00786916</v>
      </c>
      <c r="C2255" s="2" t="s">
        <v>4</v>
      </c>
    </row>
    <row r="2256" spans="1:3" x14ac:dyDescent="0.35">
      <c r="A2256" s="5">
        <v>2249</v>
      </c>
      <c r="B2256" s="2" t="str">
        <f>"201604004029"</f>
        <v>201604004029</v>
      </c>
      <c r="C2256" s="2" t="str">
        <f>"003"</f>
        <v>003</v>
      </c>
    </row>
    <row r="2257" spans="1:3" x14ac:dyDescent="0.35">
      <c r="A2257" s="5">
        <v>2250</v>
      </c>
      <c r="B2257" s="2" t="str">
        <f>"00985105"</f>
        <v>00985105</v>
      </c>
      <c r="C2257" s="2" t="s">
        <v>4</v>
      </c>
    </row>
    <row r="2258" spans="1:3" x14ac:dyDescent="0.35">
      <c r="A2258" s="5">
        <v>2251</v>
      </c>
      <c r="B2258" s="2" t="str">
        <f>"00976708"</f>
        <v>00976708</v>
      </c>
      <c r="C2258" s="2" t="str">
        <f>"003"</f>
        <v>003</v>
      </c>
    </row>
    <row r="2259" spans="1:3" x14ac:dyDescent="0.35">
      <c r="A2259" s="5">
        <v>2252</v>
      </c>
      <c r="B2259" s="2" t="str">
        <f>"00979304"</f>
        <v>00979304</v>
      </c>
      <c r="C2259" s="2" t="str">
        <f>"003"</f>
        <v>003</v>
      </c>
    </row>
    <row r="2260" spans="1:3" x14ac:dyDescent="0.35">
      <c r="A2260" s="5">
        <v>2253</v>
      </c>
      <c r="B2260" s="2" t="str">
        <f>"00983038"</f>
        <v>00983038</v>
      </c>
      <c r="C2260" s="2" t="str">
        <f>"003"</f>
        <v>003</v>
      </c>
    </row>
    <row r="2261" spans="1:3" x14ac:dyDescent="0.35">
      <c r="A2261" s="5">
        <v>2254</v>
      </c>
      <c r="B2261" s="2" t="str">
        <f>"00983833"</f>
        <v>00983833</v>
      </c>
      <c r="C2261" s="2" t="s">
        <v>4</v>
      </c>
    </row>
    <row r="2262" spans="1:3" x14ac:dyDescent="0.35">
      <c r="A2262" s="5">
        <v>2255</v>
      </c>
      <c r="B2262" s="2" t="str">
        <f>"00986814"</f>
        <v>00986814</v>
      </c>
      <c r="C2262" s="2" t="s">
        <v>14</v>
      </c>
    </row>
    <row r="2263" spans="1:3" x14ac:dyDescent="0.35">
      <c r="A2263" s="5">
        <v>2256</v>
      </c>
      <c r="B2263" s="2" t="str">
        <f>"00550823"</f>
        <v>00550823</v>
      </c>
      <c r="C2263" s="2" t="str">
        <f>"003"</f>
        <v>003</v>
      </c>
    </row>
    <row r="2264" spans="1:3" x14ac:dyDescent="0.35">
      <c r="A2264" s="5">
        <v>2257</v>
      </c>
      <c r="B2264" s="2" t="str">
        <f>"00984692"</f>
        <v>00984692</v>
      </c>
      <c r="C2264" s="2" t="s">
        <v>4</v>
      </c>
    </row>
    <row r="2265" spans="1:3" x14ac:dyDescent="0.35">
      <c r="A2265" s="5">
        <v>2258</v>
      </c>
      <c r="B2265" s="2" t="str">
        <f>"00984274"</f>
        <v>00984274</v>
      </c>
      <c r="C2265" s="2" t="s">
        <v>4</v>
      </c>
    </row>
    <row r="2266" spans="1:3" x14ac:dyDescent="0.35">
      <c r="A2266" s="5">
        <v>2259</v>
      </c>
      <c r="B2266" s="2" t="str">
        <f>"00336840"</f>
        <v>00336840</v>
      </c>
      <c r="C2266" s="2" t="s">
        <v>4</v>
      </c>
    </row>
    <row r="2267" spans="1:3" x14ac:dyDescent="0.35">
      <c r="A2267" s="5">
        <v>2260</v>
      </c>
      <c r="B2267" s="2" t="str">
        <f>"00984865"</f>
        <v>00984865</v>
      </c>
      <c r="C2267" s="2" t="s">
        <v>4</v>
      </c>
    </row>
    <row r="2268" spans="1:3" x14ac:dyDescent="0.35">
      <c r="A2268" s="5">
        <v>2261</v>
      </c>
      <c r="B2268" s="2" t="str">
        <f>"00542254"</f>
        <v>00542254</v>
      </c>
      <c r="C2268" s="2" t="str">
        <f>"003"</f>
        <v>003</v>
      </c>
    </row>
    <row r="2269" spans="1:3" x14ac:dyDescent="0.35">
      <c r="A2269" s="5">
        <v>2262</v>
      </c>
      <c r="B2269" s="2" t="str">
        <f>"00265945"</f>
        <v>00265945</v>
      </c>
      <c r="C2269" s="2" t="str">
        <f>"003"</f>
        <v>003</v>
      </c>
    </row>
    <row r="2270" spans="1:3" x14ac:dyDescent="0.35">
      <c r="A2270" s="5">
        <v>2263</v>
      </c>
      <c r="B2270" s="2" t="str">
        <f>"00165788"</f>
        <v>00165788</v>
      </c>
      <c r="C2270" s="2" t="str">
        <f>"003"</f>
        <v>003</v>
      </c>
    </row>
    <row r="2271" spans="1:3" x14ac:dyDescent="0.35">
      <c r="A2271" s="5">
        <v>2264</v>
      </c>
      <c r="B2271" s="2" t="str">
        <f>"00816920"</f>
        <v>00816920</v>
      </c>
      <c r="C2271" s="2" t="str">
        <f>"003"</f>
        <v>003</v>
      </c>
    </row>
    <row r="2272" spans="1:3" x14ac:dyDescent="0.35">
      <c r="A2272" s="5">
        <v>2265</v>
      </c>
      <c r="B2272" s="2" t="str">
        <f>"00172887"</f>
        <v>00172887</v>
      </c>
      <c r="C2272" s="2" t="s">
        <v>4</v>
      </c>
    </row>
    <row r="2273" spans="1:3" x14ac:dyDescent="0.35">
      <c r="A2273" s="5">
        <v>2266</v>
      </c>
      <c r="B2273" s="2" t="str">
        <f>"00688442"</f>
        <v>00688442</v>
      </c>
      <c r="C2273" s="2" t="str">
        <f>"003"</f>
        <v>003</v>
      </c>
    </row>
    <row r="2274" spans="1:3" x14ac:dyDescent="0.35">
      <c r="A2274" s="5">
        <v>2267</v>
      </c>
      <c r="B2274" s="2" t="str">
        <f>"00743022"</f>
        <v>00743022</v>
      </c>
      <c r="C2274" s="2" t="str">
        <f>"003"</f>
        <v>003</v>
      </c>
    </row>
    <row r="2275" spans="1:3" x14ac:dyDescent="0.35">
      <c r="A2275" s="5">
        <v>2268</v>
      </c>
      <c r="B2275" s="2" t="str">
        <f>"00982260"</f>
        <v>00982260</v>
      </c>
      <c r="C2275" s="2" t="str">
        <f>"001"</f>
        <v>001</v>
      </c>
    </row>
    <row r="2276" spans="1:3" ht="29" x14ac:dyDescent="0.35">
      <c r="A2276" s="5">
        <v>2269</v>
      </c>
      <c r="B2276" s="2" t="str">
        <f>"00219997"</f>
        <v>00219997</v>
      </c>
      <c r="C2276" s="2" t="s">
        <v>10</v>
      </c>
    </row>
    <row r="2277" spans="1:3" x14ac:dyDescent="0.35">
      <c r="A2277" s="5">
        <v>2270</v>
      </c>
      <c r="B2277" s="2" t="str">
        <f>"00874926"</f>
        <v>00874926</v>
      </c>
      <c r="C2277" s="2" t="s">
        <v>14</v>
      </c>
    </row>
    <row r="2278" spans="1:3" x14ac:dyDescent="0.35">
      <c r="A2278" s="5">
        <v>2271</v>
      </c>
      <c r="B2278" s="2" t="str">
        <f>"00674773"</f>
        <v>00674773</v>
      </c>
      <c r="C2278" s="2" t="str">
        <f>"003"</f>
        <v>003</v>
      </c>
    </row>
    <row r="2279" spans="1:3" x14ac:dyDescent="0.35">
      <c r="A2279" s="5">
        <v>2272</v>
      </c>
      <c r="B2279" s="2" t="str">
        <f>"00982055"</f>
        <v>00982055</v>
      </c>
      <c r="C2279" s="2" t="s">
        <v>6</v>
      </c>
    </row>
    <row r="2280" spans="1:3" x14ac:dyDescent="0.35">
      <c r="A2280" s="5">
        <v>2273</v>
      </c>
      <c r="B2280" s="2" t="str">
        <f>"00448443"</f>
        <v>00448443</v>
      </c>
      <c r="C2280" s="2" t="str">
        <f>"003"</f>
        <v>003</v>
      </c>
    </row>
    <row r="2281" spans="1:3" x14ac:dyDescent="0.35">
      <c r="A2281" s="5">
        <v>2274</v>
      </c>
      <c r="B2281" s="2" t="str">
        <f>"00767042"</f>
        <v>00767042</v>
      </c>
      <c r="C2281" s="2" t="str">
        <f>"003"</f>
        <v>003</v>
      </c>
    </row>
    <row r="2282" spans="1:3" x14ac:dyDescent="0.35">
      <c r="A2282" s="5">
        <v>2275</v>
      </c>
      <c r="B2282" s="2" t="str">
        <f>"00985400"</f>
        <v>00985400</v>
      </c>
      <c r="C2282" s="2" t="str">
        <f>"003"</f>
        <v>003</v>
      </c>
    </row>
    <row r="2283" spans="1:3" x14ac:dyDescent="0.35">
      <c r="A2283" s="5">
        <v>2276</v>
      </c>
      <c r="B2283" s="2" t="str">
        <f>"00837227"</f>
        <v>00837227</v>
      </c>
      <c r="C2283" s="2" t="s">
        <v>4</v>
      </c>
    </row>
    <row r="2284" spans="1:3" x14ac:dyDescent="0.35">
      <c r="A2284" s="5">
        <v>2277</v>
      </c>
      <c r="B2284" s="2" t="str">
        <f>"00781448"</f>
        <v>00781448</v>
      </c>
      <c r="C2284" s="2" t="s">
        <v>4</v>
      </c>
    </row>
    <row r="2285" spans="1:3" x14ac:dyDescent="0.35">
      <c r="A2285" s="5">
        <v>2278</v>
      </c>
      <c r="B2285" s="2" t="str">
        <f>"00982198"</f>
        <v>00982198</v>
      </c>
      <c r="C2285" s="2" t="str">
        <f>"003"</f>
        <v>003</v>
      </c>
    </row>
    <row r="2286" spans="1:3" x14ac:dyDescent="0.35">
      <c r="A2286" s="5">
        <v>2279</v>
      </c>
      <c r="B2286" s="2" t="str">
        <f>"00980647"</f>
        <v>00980647</v>
      </c>
      <c r="C2286" s="2" t="s">
        <v>18</v>
      </c>
    </row>
    <row r="2287" spans="1:3" x14ac:dyDescent="0.35">
      <c r="A2287" s="5">
        <v>2280</v>
      </c>
      <c r="B2287" s="2" t="str">
        <f>"00979266"</f>
        <v>00979266</v>
      </c>
      <c r="C2287" s="2" t="str">
        <f>"003"</f>
        <v>003</v>
      </c>
    </row>
    <row r="2288" spans="1:3" x14ac:dyDescent="0.35">
      <c r="A2288" s="5">
        <v>2281</v>
      </c>
      <c r="B2288" s="2" t="str">
        <f>"00985384"</f>
        <v>00985384</v>
      </c>
      <c r="C2288" s="2" t="str">
        <f>"003"</f>
        <v>003</v>
      </c>
    </row>
    <row r="2289" spans="1:3" ht="29" x14ac:dyDescent="0.35">
      <c r="A2289" s="5">
        <v>2282</v>
      </c>
      <c r="B2289" s="2" t="str">
        <f>"00450983"</f>
        <v>00450983</v>
      </c>
      <c r="C2289" s="2" t="s">
        <v>10</v>
      </c>
    </row>
    <row r="2290" spans="1:3" x14ac:dyDescent="0.35">
      <c r="A2290" s="5">
        <v>2283</v>
      </c>
      <c r="B2290" s="2" t="str">
        <f>"00760063"</f>
        <v>00760063</v>
      </c>
      <c r="C2290" s="2" t="s">
        <v>4</v>
      </c>
    </row>
    <row r="2291" spans="1:3" x14ac:dyDescent="0.35">
      <c r="A2291" s="5">
        <v>2284</v>
      </c>
      <c r="B2291" s="2" t="str">
        <f>"00984105"</f>
        <v>00984105</v>
      </c>
      <c r="C2291" s="2" t="s">
        <v>14</v>
      </c>
    </row>
    <row r="2292" spans="1:3" x14ac:dyDescent="0.35">
      <c r="A2292" s="5">
        <v>2285</v>
      </c>
      <c r="B2292" s="2" t="str">
        <f>"00561538"</f>
        <v>00561538</v>
      </c>
      <c r="C2292" s="2" t="str">
        <f>"003"</f>
        <v>003</v>
      </c>
    </row>
    <row r="2293" spans="1:3" x14ac:dyDescent="0.35">
      <c r="A2293" s="5">
        <v>2286</v>
      </c>
      <c r="B2293" s="2" t="str">
        <f>"00978207"</f>
        <v>00978207</v>
      </c>
      <c r="C2293" s="2" t="str">
        <f>"003"</f>
        <v>003</v>
      </c>
    </row>
    <row r="2294" spans="1:3" x14ac:dyDescent="0.35">
      <c r="A2294" s="5">
        <v>2287</v>
      </c>
      <c r="B2294" s="2" t="str">
        <f>"00985344"</f>
        <v>00985344</v>
      </c>
      <c r="C2294" s="2" t="s">
        <v>4</v>
      </c>
    </row>
    <row r="2295" spans="1:3" x14ac:dyDescent="0.35">
      <c r="A2295" s="5">
        <v>2288</v>
      </c>
      <c r="B2295" s="2" t="str">
        <f>"00495106"</f>
        <v>00495106</v>
      </c>
      <c r="C2295" s="2" t="str">
        <f>"003"</f>
        <v>003</v>
      </c>
    </row>
    <row r="2296" spans="1:3" x14ac:dyDescent="0.35">
      <c r="A2296" s="5">
        <v>2289</v>
      </c>
      <c r="B2296" s="2" t="str">
        <f>"00266441"</f>
        <v>00266441</v>
      </c>
      <c r="C2296" s="2" t="s">
        <v>18</v>
      </c>
    </row>
    <row r="2297" spans="1:3" x14ac:dyDescent="0.35">
      <c r="A2297" s="5">
        <v>2290</v>
      </c>
      <c r="B2297" s="2" t="str">
        <f>"00449957"</f>
        <v>00449957</v>
      </c>
      <c r="C2297" s="2" t="s">
        <v>4</v>
      </c>
    </row>
    <row r="2298" spans="1:3" x14ac:dyDescent="0.35">
      <c r="A2298" s="5">
        <v>2291</v>
      </c>
      <c r="B2298" s="2" t="str">
        <f>"201504000651"</f>
        <v>201504000651</v>
      </c>
      <c r="C2298" s="2" t="s">
        <v>4</v>
      </c>
    </row>
    <row r="2299" spans="1:3" x14ac:dyDescent="0.35">
      <c r="A2299" s="5">
        <v>2292</v>
      </c>
      <c r="B2299" s="2" t="str">
        <f>"00984325"</f>
        <v>00984325</v>
      </c>
      <c r="C2299" s="2" t="s">
        <v>4</v>
      </c>
    </row>
    <row r="2300" spans="1:3" x14ac:dyDescent="0.35">
      <c r="A2300" s="5">
        <v>2293</v>
      </c>
      <c r="B2300" s="2" t="str">
        <f>"00985168"</f>
        <v>00985168</v>
      </c>
      <c r="C2300" s="2" t="s">
        <v>4</v>
      </c>
    </row>
    <row r="2301" spans="1:3" ht="29" x14ac:dyDescent="0.35">
      <c r="A2301" s="5">
        <v>2294</v>
      </c>
      <c r="B2301" s="2" t="str">
        <f>"00986857"</f>
        <v>00986857</v>
      </c>
      <c r="C2301" s="2" t="s">
        <v>10</v>
      </c>
    </row>
    <row r="2302" spans="1:3" x14ac:dyDescent="0.35">
      <c r="A2302" s="5">
        <v>2295</v>
      </c>
      <c r="B2302" s="2" t="str">
        <f>"00816786"</f>
        <v>00816786</v>
      </c>
      <c r="C2302" s="2" t="s">
        <v>4</v>
      </c>
    </row>
    <row r="2303" spans="1:3" x14ac:dyDescent="0.35">
      <c r="A2303" s="5">
        <v>2296</v>
      </c>
      <c r="B2303" s="2" t="str">
        <f>"00970965"</f>
        <v>00970965</v>
      </c>
      <c r="C2303" s="2" t="s">
        <v>4</v>
      </c>
    </row>
    <row r="2304" spans="1:3" ht="29" x14ac:dyDescent="0.35">
      <c r="A2304" s="5">
        <v>2297</v>
      </c>
      <c r="B2304" s="2" t="str">
        <f>"00984156"</f>
        <v>00984156</v>
      </c>
      <c r="C2304" s="2" t="s">
        <v>10</v>
      </c>
    </row>
    <row r="2305" spans="1:3" x14ac:dyDescent="0.35">
      <c r="A2305" s="5">
        <v>2298</v>
      </c>
      <c r="B2305" s="2" t="str">
        <f>"00985180"</f>
        <v>00985180</v>
      </c>
      <c r="C2305" s="2" t="str">
        <f>"003"</f>
        <v>003</v>
      </c>
    </row>
    <row r="2306" spans="1:3" x14ac:dyDescent="0.35">
      <c r="A2306" s="5">
        <v>2299</v>
      </c>
      <c r="B2306" s="2" t="str">
        <f>"00496946"</f>
        <v>00496946</v>
      </c>
      <c r="C2306" s="2" t="str">
        <f>"003"</f>
        <v>003</v>
      </c>
    </row>
    <row r="2307" spans="1:3" x14ac:dyDescent="0.35">
      <c r="A2307" s="5">
        <v>2300</v>
      </c>
      <c r="B2307" s="2" t="str">
        <f>"00985524"</f>
        <v>00985524</v>
      </c>
      <c r="C2307" s="2" t="s">
        <v>4</v>
      </c>
    </row>
    <row r="2308" spans="1:3" x14ac:dyDescent="0.35">
      <c r="A2308" s="5">
        <v>2301</v>
      </c>
      <c r="B2308" s="2" t="str">
        <f>"00763569"</f>
        <v>00763569</v>
      </c>
      <c r="C2308" s="2" t="s">
        <v>4</v>
      </c>
    </row>
    <row r="2309" spans="1:3" x14ac:dyDescent="0.35">
      <c r="A2309" s="5">
        <v>2302</v>
      </c>
      <c r="B2309" s="2" t="str">
        <f>"00829328"</f>
        <v>00829328</v>
      </c>
      <c r="C2309" s="2" t="str">
        <f>"001"</f>
        <v>001</v>
      </c>
    </row>
    <row r="2310" spans="1:3" x14ac:dyDescent="0.35">
      <c r="A2310" s="5">
        <v>2303</v>
      </c>
      <c r="B2310" s="2" t="str">
        <f>"00869192"</f>
        <v>00869192</v>
      </c>
      <c r="C2310" s="2" t="str">
        <f>"003"</f>
        <v>003</v>
      </c>
    </row>
    <row r="2311" spans="1:3" x14ac:dyDescent="0.35">
      <c r="A2311" s="5">
        <v>2304</v>
      </c>
      <c r="B2311" s="2" t="str">
        <f>"00439151"</f>
        <v>00439151</v>
      </c>
      <c r="C2311" s="2" t="s">
        <v>4</v>
      </c>
    </row>
    <row r="2312" spans="1:3" x14ac:dyDescent="0.35">
      <c r="A2312" s="5">
        <v>2305</v>
      </c>
      <c r="B2312" s="2" t="str">
        <f>"00260510"</f>
        <v>00260510</v>
      </c>
      <c r="C2312" s="2" t="s">
        <v>6</v>
      </c>
    </row>
    <row r="2313" spans="1:3" x14ac:dyDescent="0.35">
      <c r="A2313" s="5">
        <v>2306</v>
      </c>
      <c r="B2313" s="2" t="str">
        <f>"201511029590"</f>
        <v>201511029590</v>
      </c>
      <c r="C2313" s="2" t="s">
        <v>4</v>
      </c>
    </row>
    <row r="2314" spans="1:3" x14ac:dyDescent="0.35">
      <c r="A2314" s="5">
        <v>2307</v>
      </c>
      <c r="B2314" s="2" t="str">
        <f>"00828349"</f>
        <v>00828349</v>
      </c>
      <c r="C2314" s="2" t="s">
        <v>4</v>
      </c>
    </row>
    <row r="2315" spans="1:3" x14ac:dyDescent="0.35">
      <c r="A2315" s="5">
        <v>2308</v>
      </c>
      <c r="B2315" s="2" t="str">
        <f>"00237748"</f>
        <v>00237748</v>
      </c>
      <c r="C2315" s="2" t="s">
        <v>4</v>
      </c>
    </row>
    <row r="2316" spans="1:3" x14ac:dyDescent="0.35">
      <c r="A2316" s="5">
        <v>2309</v>
      </c>
      <c r="B2316" s="2" t="str">
        <f>"00889390"</f>
        <v>00889390</v>
      </c>
      <c r="C2316" s="2" t="s">
        <v>4</v>
      </c>
    </row>
    <row r="2317" spans="1:3" x14ac:dyDescent="0.35">
      <c r="A2317" s="5">
        <v>2310</v>
      </c>
      <c r="B2317" s="2" t="str">
        <f>"00984935"</f>
        <v>00984935</v>
      </c>
      <c r="C2317" s="2" t="s">
        <v>4</v>
      </c>
    </row>
    <row r="2318" spans="1:3" x14ac:dyDescent="0.35">
      <c r="A2318" s="5">
        <v>2311</v>
      </c>
      <c r="B2318" s="2" t="str">
        <f>"00985676"</f>
        <v>00985676</v>
      </c>
      <c r="C2318" s="2" t="s">
        <v>6</v>
      </c>
    </row>
    <row r="2319" spans="1:3" x14ac:dyDescent="0.35">
      <c r="A2319" s="5">
        <v>2312</v>
      </c>
      <c r="B2319" s="2" t="str">
        <f>"00233312"</f>
        <v>00233312</v>
      </c>
      <c r="C2319" s="2" t="s">
        <v>12</v>
      </c>
    </row>
    <row r="2320" spans="1:3" x14ac:dyDescent="0.35">
      <c r="A2320" s="5">
        <v>2313</v>
      </c>
      <c r="B2320" s="2" t="str">
        <f>"00767459"</f>
        <v>00767459</v>
      </c>
      <c r="C2320" s="2" t="s">
        <v>4</v>
      </c>
    </row>
    <row r="2321" spans="1:3" ht="29" x14ac:dyDescent="0.35">
      <c r="A2321" s="5">
        <v>2314</v>
      </c>
      <c r="B2321" s="2" t="str">
        <f>"00714709"</f>
        <v>00714709</v>
      </c>
      <c r="C2321" s="2" t="s">
        <v>10</v>
      </c>
    </row>
    <row r="2322" spans="1:3" x14ac:dyDescent="0.35">
      <c r="A2322" s="5">
        <v>2315</v>
      </c>
      <c r="B2322" s="2" t="str">
        <f>"00544703"</f>
        <v>00544703</v>
      </c>
      <c r="C2322" s="2" t="s">
        <v>4</v>
      </c>
    </row>
    <row r="2323" spans="1:3" x14ac:dyDescent="0.35">
      <c r="A2323" s="5">
        <v>2316</v>
      </c>
      <c r="B2323" s="2" t="str">
        <f>"00186888"</f>
        <v>00186888</v>
      </c>
      <c r="C2323" s="2" t="str">
        <f>"003"</f>
        <v>003</v>
      </c>
    </row>
    <row r="2324" spans="1:3" x14ac:dyDescent="0.35">
      <c r="A2324" s="5">
        <v>2317</v>
      </c>
      <c r="B2324" s="2" t="str">
        <f>"00983578"</f>
        <v>00983578</v>
      </c>
      <c r="C2324" s="2" t="s">
        <v>6</v>
      </c>
    </row>
    <row r="2325" spans="1:3" x14ac:dyDescent="0.35">
      <c r="A2325" s="5">
        <v>2318</v>
      </c>
      <c r="B2325" s="2" t="str">
        <f>"00986444"</f>
        <v>00986444</v>
      </c>
      <c r="C2325" s="2" t="s">
        <v>4</v>
      </c>
    </row>
    <row r="2326" spans="1:3" x14ac:dyDescent="0.35">
      <c r="A2326" s="5">
        <v>2319</v>
      </c>
      <c r="B2326" s="2" t="str">
        <f>"00982509"</f>
        <v>00982509</v>
      </c>
      <c r="C2326" s="2" t="s">
        <v>4</v>
      </c>
    </row>
    <row r="2327" spans="1:3" x14ac:dyDescent="0.35">
      <c r="A2327" s="5">
        <v>2320</v>
      </c>
      <c r="B2327" s="2" t="str">
        <f>"00982936"</f>
        <v>00982936</v>
      </c>
      <c r="C2327" s="2" t="s">
        <v>14</v>
      </c>
    </row>
    <row r="2328" spans="1:3" x14ac:dyDescent="0.35">
      <c r="A2328" s="5">
        <v>2321</v>
      </c>
      <c r="B2328" s="2" t="str">
        <f>"00982441"</f>
        <v>00982441</v>
      </c>
      <c r="C2328" s="2" t="s">
        <v>4</v>
      </c>
    </row>
    <row r="2329" spans="1:3" x14ac:dyDescent="0.35">
      <c r="A2329" s="5">
        <v>2322</v>
      </c>
      <c r="B2329" s="2" t="str">
        <f>"00870318"</f>
        <v>00870318</v>
      </c>
      <c r="C2329" s="2" t="str">
        <f>"003"</f>
        <v>003</v>
      </c>
    </row>
    <row r="2330" spans="1:3" x14ac:dyDescent="0.35">
      <c r="A2330" s="5">
        <v>2323</v>
      </c>
      <c r="B2330" s="2" t="str">
        <f>"00981423"</f>
        <v>00981423</v>
      </c>
      <c r="C2330" s="2" t="str">
        <f>"003"</f>
        <v>003</v>
      </c>
    </row>
    <row r="2331" spans="1:3" x14ac:dyDescent="0.35">
      <c r="A2331" s="5">
        <v>2324</v>
      </c>
      <c r="B2331" s="2" t="str">
        <f>"00760663"</f>
        <v>00760663</v>
      </c>
      <c r="C2331" s="2" t="str">
        <f>"003"</f>
        <v>003</v>
      </c>
    </row>
    <row r="2332" spans="1:3" x14ac:dyDescent="0.35">
      <c r="A2332" s="5">
        <v>2325</v>
      </c>
      <c r="B2332" s="2" t="str">
        <f>"00874999"</f>
        <v>00874999</v>
      </c>
      <c r="C2332" s="2" t="s">
        <v>6</v>
      </c>
    </row>
    <row r="2333" spans="1:3" x14ac:dyDescent="0.35">
      <c r="A2333" s="5">
        <v>2326</v>
      </c>
      <c r="B2333" s="2" t="str">
        <f>"00198937"</f>
        <v>00198937</v>
      </c>
      <c r="C2333" s="2" t="str">
        <f>"003"</f>
        <v>003</v>
      </c>
    </row>
    <row r="2334" spans="1:3" x14ac:dyDescent="0.35">
      <c r="A2334" s="5">
        <v>2327</v>
      </c>
      <c r="B2334" s="2" t="str">
        <f>"00985053"</f>
        <v>00985053</v>
      </c>
      <c r="C2334" s="2" t="str">
        <f>"003"</f>
        <v>003</v>
      </c>
    </row>
    <row r="2335" spans="1:3" x14ac:dyDescent="0.35">
      <c r="A2335" s="5">
        <v>2328</v>
      </c>
      <c r="B2335" s="2" t="str">
        <f>"00986189"</f>
        <v>00986189</v>
      </c>
      <c r="C2335" s="2" t="str">
        <f>"003"</f>
        <v>003</v>
      </c>
    </row>
    <row r="2336" spans="1:3" x14ac:dyDescent="0.35">
      <c r="A2336" s="5">
        <v>2329</v>
      </c>
      <c r="B2336" s="2" t="str">
        <f>"00036579"</f>
        <v>00036579</v>
      </c>
      <c r="C2336" s="2" t="s">
        <v>6</v>
      </c>
    </row>
    <row r="2337" spans="1:3" ht="29" x14ac:dyDescent="0.35">
      <c r="A2337" s="5">
        <v>2330</v>
      </c>
      <c r="B2337" s="2" t="str">
        <f>"00983758"</f>
        <v>00983758</v>
      </c>
      <c r="C2337" s="2" t="s">
        <v>5</v>
      </c>
    </row>
    <row r="2338" spans="1:3" x14ac:dyDescent="0.35">
      <c r="A2338" s="5">
        <v>2331</v>
      </c>
      <c r="B2338" s="2" t="str">
        <f>"00206680"</f>
        <v>00206680</v>
      </c>
      <c r="C2338" s="2" t="str">
        <f>"003"</f>
        <v>003</v>
      </c>
    </row>
    <row r="2339" spans="1:3" x14ac:dyDescent="0.35">
      <c r="A2339" s="5">
        <v>2332</v>
      </c>
      <c r="B2339" s="2" t="str">
        <f>"00985263"</f>
        <v>00985263</v>
      </c>
      <c r="C2339" s="2" t="str">
        <f>"003"</f>
        <v>003</v>
      </c>
    </row>
    <row r="2340" spans="1:3" x14ac:dyDescent="0.35">
      <c r="A2340" s="5">
        <v>2333</v>
      </c>
      <c r="B2340" s="2" t="str">
        <f>"00932284"</f>
        <v>00932284</v>
      </c>
      <c r="C2340" s="2" t="str">
        <f>"003"</f>
        <v>003</v>
      </c>
    </row>
    <row r="2341" spans="1:3" x14ac:dyDescent="0.35">
      <c r="A2341" s="5">
        <v>2334</v>
      </c>
      <c r="B2341" s="2" t="str">
        <f>"00981340"</f>
        <v>00981340</v>
      </c>
      <c r="C2341" s="2" t="s">
        <v>6</v>
      </c>
    </row>
    <row r="2342" spans="1:3" x14ac:dyDescent="0.35">
      <c r="A2342" s="5">
        <v>2335</v>
      </c>
      <c r="B2342" s="2" t="str">
        <f>"00977199"</f>
        <v>00977199</v>
      </c>
      <c r="C2342" s="2" t="str">
        <f>"003"</f>
        <v>003</v>
      </c>
    </row>
    <row r="2343" spans="1:3" x14ac:dyDescent="0.35">
      <c r="A2343" s="5">
        <v>2336</v>
      </c>
      <c r="B2343" s="2" t="str">
        <f>"00982722"</f>
        <v>00982722</v>
      </c>
      <c r="C2343" s="2" t="str">
        <f>"003"</f>
        <v>003</v>
      </c>
    </row>
    <row r="2344" spans="1:3" x14ac:dyDescent="0.35">
      <c r="A2344" s="5">
        <v>2337</v>
      </c>
      <c r="B2344" s="2" t="str">
        <f>"00806812"</f>
        <v>00806812</v>
      </c>
      <c r="C2344" s="2" t="str">
        <f>"003"</f>
        <v>003</v>
      </c>
    </row>
    <row r="2345" spans="1:3" x14ac:dyDescent="0.35">
      <c r="A2345" s="5">
        <v>2338</v>
      </c>
      <c r="B2345" s="2" t="str">
        <f>"00985373"</f>
        <v>00985373</v>
      </c>
      <c r="C2345" s="2" t="s">
        <v>4</v>
      </c>
    </row>
    <row r="2346" spans="1:3" x14ac:dyDescent="0.35">
      <c r="A2346" s="5">
        <v>2339</v>
      </c>
      <c r="B2346" s="2" t="str">
        <f>"00600600"</f>
        <v>00600600</v>
      </c>
      <c r="C2346" s="2" t="str">
        <f>"003"</f>
        <v>003</v>
      </c>
    </row>
    <row r="2347" spans="1:3" x14ac:dyDescent="0.35">
      <c r="A2347" s="5">
        <v>2340</v>
      </c>
      <c r="B2347" s="2" t="str">
        <f>"00680705"</f>
        <v>00680705</v>
      </c>
      <c r="C2347" s="2" t="str">
        <f>"003"</f>
        <v>003</v>
      </c>
    </row>
    <row r="2348" spans="1:3" x14ac:dyDescent="0.35">
      <c r="A2348" s="5">
        <v>2341</v>
      </c>
      <c r="B2348" s="2" t="str">
        <f>"00826354"</f>
        <v>00826354</v>
      </c>
      <c r="C2348" s="2" t="str">
        <f>"003"</f>
        <v>003</v>
      </c>
    </row>
    <row r="2349" spans="1:3" x14ac:dyDescent="0.35">
      <c r="A2349" s="5">
        <v>2342</v>
      </c>
      <c r="B2349" s="2" t="str">
        <f>"00888281"</f>
        <v>00888281</v>
      </c>
      <c r="C2349" s="2" t="s">
        <v>4</v>
      </c>
    </row>
    <row r="2350" spans="1:3" ht="29" x14ac:dyDescent="0.35">
      <c r="A2350" s="5">
        <v>2343</v>
      </c>
      <c r="B2350" s="2" t="str">
        <f>"00920369"</f>
        <v>00920369</v>
      </c>
      <c r="C2350" s="2" t="s">
        <v>5</v>
      </c>
    </row>
    <row r="2351" spans="1:3" x14ac:dyDescent="0.35">
      <c r="A2351" s="5">
        <v>2344</v>
      </c>
      <c r="B2351" s="2" t="str">
        <f>"00198101"</f>
        <v>00198101</v>
      </c>
      <c r="C2351" s="2" t="str">
        <f>"003"</f>
        <v>003</v>
      </c>
    </row>
    <row r="2352" spans="1:3" x14ac:dyDescent="0.35">
      <c r="A2352" s="5">
        <v>2345</v>
      </c>
      <c r="B2352" s="2" t="str">
        <f>"00723045"</f>
        <v>00723045</v>
      </c>
      <c r="C2352" s="2" t="s">
        <v>4</v>
      </c>
    </row>
    <row r="2353" spans="1:3" ht="29" x14ac:dyDescent="0.35">
      <c r="A2353" s="5">
        <v>2346</v>
      </c>
      <c r="B2353" s="2" t="str">
        <f>"00848567"</f>
        <v>00848567</v>
      </c>
      <c r="C2353" s="2" t="s">
        <v>5</v>
      </c>
    </row>
    <row r="2354" spans="1:3" x14ac:dyDescent="0.35">
      <c r="A2354" s="5">
        <v>2347</v>
      </c>
      <c r="B2354" s="2" t="str">
        <f>"00687511"</f>
        <v>00687511</v>
      </c>
      <c r="C2354" s="2" t="str">
        <f>"003"</f>
        <v>003</v>
      </c>
    </row>
    <row r="2355" spans="1:3" x14ac:dyDescent="0.35">
      <c r="A2355" s="5">
        <v>2348</v>
      </c>
      <c r="B2355" s="2" t="str">
        <f>"00846952"</f>
        <v>00846952</v>
      </c>
      <c r="C2355" s="2" t="str">
        <f>"003"</f>
        <v>003</v>
      </c>
    </row>
    <row r="2356" spans="1:3" ht="29" x14ac:dyDescent="0.35">
      <c r="A2356" s="5">
        <v>2349</v>
      </c>
      <c r="B2356" s="2" t="str">
        <f>"00161009"</f>
        <v>00161009</v>
      </c>
      <c r="C2356" s="2" t="s">
        <v>5</v>
      </c>
    </row>
    <row r="2357" spans="1:3" x14ac:dyDescent="0.35">
      <c r="A2357" s="5">
        <v>2350</v>
      </c>
      <c r="B2357" s="2" t="str">
        <f>"00449420"</f>
        <v>00449420</v>
      </c>
      <c r="C2357" s="2" t="s">
        <v>4</v>
      </c>
    </row>
    <row r="2358" spans="1:3" x14ac:dyDescent="0.35">
      <c r="A2358" s="5">
        <v>2351</v>
      </c>
      <c r="B2358" s="2" t="str">
        <f>"00486905"</f>
        <v>00486905</v>
      </c>
      <c r="C2358" s="2" t="s">
        <v>4</v>
      </c>
    </row>
    <row r="2359" spans="1:3" x14ac:dyDescent="0.35">
      <c r="A2359" s="5">
        <v>2352</v>
      </c>
      <c r="B2359" s="2" t="str">
        <f>"00985873"</f>
        <v>00985873</v>
      </c>
      <c r="C2359" s="2" t="s">
        <v>6</v>
      </c>
    </row>
    <row r="2360" spans="1:3" x14ac:dyDescent="0.35">
      <c r="A2360" s="5">
        <v>2353</v>
      </c>
      <c r="B2360" s="2" t="str">
        <f>"00970843"</f>
        <v>00970843</v>
      </c>
      <c r="C2360" s="2" t="s">
        <v>6</v>
      </c>
    </row>
    <row r="2361" spans="1:3" x14ac:dyDescent="0.35">
      <c r="A2361" s="5">
        <v>2354</v>
      </c>
      <c r="B2361" s="2" t="str">
        <f>"00823146"</f>
        <v>00823146</v>
      </c>
      <c r="C2361" s="2" t="str">
        <f>"003"</f>
        <v>003</v>
      </c>
    </row>
    <row r="2362" spans="1:3" x14ac:dyDescent="0.35">
      <c r="A2362" s="5">
        <v>2355</v>
      </c>
      <c r="B2362" s="2" t="str">
        <f>"00416217"</f>
        <v>00416217</v>
      </c>
      <c r="C2362" s="2" t="str">
        <f>"003"</f>
        <v>003</v>
      </c>
    </row>
    <row r="2363" spans="1:3" x14ac:dyDescent="0.35">
      <c r="A2363" s="5">
        <v>2356</v>
      </c>
      <c r="B2363" s="2" t="str">
        <f>"00983809"</f>
        <v>00983809</v>
      </c>
      <c r="C2363" s="2" t="s">
        <v>4</v>
      </c>
    </row>
    <row r="2364" spans="1:3" ht="29" x14ac:dyDescent="0.35">
      <c r="A2364" s="5">
        <v>2357</v>
      </c>
      <c r="B2364" s="2" t="str">
        <f>"00812199"</f>
        <v>00812199</v>
      </c>
      <c r="C2364" s="2" t="s">
        <v>10</v>
      </c>
    </row>
    <row r="2365" spans="1:3" x14ac:dyDescent="0.35">
      <c r="A2365" s="5">
        <v>2358</v>
      </c>
      <c r="B2365" s="2" t="str">
        <f>"201507001791"</f>
        <v>201507001791</v>
      </c>
      <c r="C2365" s="2" t="s">
        <v>4</v>
      </c>
    </row>
    <row r="2366" spans="1:3" x14ac:dyDescent="0.35">
      <c r="A2366" s="5">
        <v>2359</v>
      </c>
      <c r="B2366" s="2" t="str">
        <f>"00673947"</f>
        <v>00673947</v>
      </c>
      <c r="C2366" s="2" t="s">
        <v>4</v>
      </c>
    </row>
    <row r="2367" spans="1:3" x14ac:dyDescent="0.35">
      <c r="A2367" s="5">
        <v>2360</v>
      </c>
      <c r="B2367" s="2" t="str">
        <f>"00983113"</f>
        <v>00983113</v>
      </c>
      <c r="C2367" s="2" t="s">
        <v>6</v>
      </c>
    </row>
    <row r="2368" spans="1:3" x14ac:dyDescent="0.35">
      <c r="A2368" s="5">
        <v>2361</v>
      </c>
      <c r="B2368" s="2" t="str">
        <f>"00983100"</f>
        <v>00983100</v>
      </c>
      <c r="C2368" s="2" t="s">
        <v>4</v>
      </c>
    </row>
    <row r="2369" spans="1:3" x14ac:dyDescent="0.35">
      <c r="A2369" s="5">
        <v>2362</v>
      </c>
      <c r="B2369" s="2" t="str">
        <f>"00366907"</f>
        <v>00366907</v>
      </c>
      <c r="C2369" s="2" t="str">
        <f>"003"</f>
        <v>003</v>
      </c>
    </row>
    <row r="2370" spans="1:3" x14ac:dyDescent="0.35">
      <c r="A2370" s="5">
        <v>2363</v>
      </c>
      <c r="B2370" s="2" t="str">
        <f>"201409002722"</f>
        <v>201409002722</v>
      </c>
      <c r="C2370" s="2" t="s">
        <v>4</v>
      </c>
    </row>
    <row r="2371" spans="1:3" x14ac:dyDescent="0.35">
      <c r="A2371" s="5">
        <v>2364</v>
      </c>
      <c r="B2371" s="2" t="str">
        <f>"00982933"</f>
        <v>00982933</v>
      </c>
      <c r="C2371" s="2" t="str">
        <f>"003"</f>
        <v>003</v>
      </c>
    </row>
    <row r="2372" spans="1:3" x14ac:dyDescent="0.35">
      <c r="A2372" s="5">
        <v>2365</v>
      </c>
      <c r="B2372" s="2" t="str">
        <f>"00980572"</f>
        <v>00980572</v>
      </c>
      <c r="C2372" s="2" t="s">
        <v>4</v>
      </c>
    </row>
    <row r="2373" spans="1:3" x14ac:dyDescent="0.35">
      <c r="A2373" s="5">
        <v>2366</v>
      </c>
      <c r="B2373" s="2" t="str">
        <f>"00110741"</f>
        <v>00110741</v>
      </c>
      <c r="C2373" s="2" t="str">
        <f>"003"</f>
        <v>003</v>
      </c>
    </row>
    <row r="2374" spans="1:3" x14ac:dyDescent="0.35">
      <c r="A2374" s="5">
        <v>2367</v>
      </c>
      <c r="B2374" s="2" t="str">
        <f>"00108758"</f>
        <v>00108758</v>
      </c>
      <c r="C2374" s="2" t="s">
        <v>4</v>
      </c>
    </row>
    <row r="2375" spans="1:3" x14ac:dyDescent="0.35">
      <c r="A2375" s="5">
        <v>2368</v>
      </c>
      <c r="B2375" s="2" t="str">
        <f>"00156324"</f>
        <v>00156324</v>
      </c>
      <c r="C2375" s="2" t="str">
        <f>"003"</f>
        <v>003</v>
      </c>
    </row>
    <row r="2376" spans="1:3" x14ac:dyDescent="0.35">
      <c r="A2376" s="5">
        <v>2369</v>
      </c>
      <c r="B2376" s="2" t="str">
        <f>"00973131"</f>
        <v>00973131</v>
      </c>
      <c r="C2376" s="2" t="str">
        <f>"003"</f>
        <v>003</v>
      </c>
    </row>
    <row r="2377" spans="1:3" x14ac:dyDescent="0.35">
      <c r="A2377" s="5">
        <v>2370</v>
      </c>
      <c r="B2377" s="2" t="str">
        <f>"00192334"</f>
        <v>00192334</v>
      </c>
      <c r="C2377" s="2" t="str">
        <f>"003"</f>
        <v>003</v>
      </c>
    </row>
    <row r="2378" spans="1:3" x14ac:dyDescent="0.35">
      <c r="A2378" s="5">
        <v>2371</v>
      </c>
      <c r="B2378" s="2" t="str">
        <f>"00776725"</f>
        <v>00776725</v>
      </c>
      <c r="C2378" s="2" t="s">
        <v>4</v>
      </c>
    </row>
    <row r="2379" spans="1:3" x14ac:dyDescent="0.35">
      <c r="A2379" s="5">
        <v>2372</v>
      </c>
      <c r="B2379" s="2" t="str">
        <f>"00647813"</f>
        <v>00647813</v>
      </c>
      <c r="C2379" s="2" t="str">
        <f>"003"</f>
        <v>003</v>
      </c>
    </row>
    <row r="2380" spans="1:3" x14ac:dyDescent="0.35">
      <c r="A2380" s="5">
        <v>2373</v>
      </c>
      <c r="B2380" s="2" t="str">
        <f>"00985478"</f>
        <v>00985478</v>
      </c>
      <c r="C2380" s="2" t="s">
        <v>4</v>
      </c>
    </row>
    <row r="2381" spans="1:3" x14ac:dyDescent="0.35">
      <c r="A2381" s="5">
        <v>2374</v>
      </c>
      <c r="B2381" s="2" t="str">
        <f>"201409001538"</f>
        <v>201409001538</v>
      </c>
      <c r="C2381" s="2" t="str">
        <f>"003"</f>
        <v>003</v>
      </c>
    </row>
    <row r="2382" spans="1:3" x14ac:dyDescent="0.35">
      <c r="A2382" s="5">
        <v>2375</v>
      </c>
      <c r="B2382" s="2" t="str">
        <f>"00986805"</f>
        <v>00986805</v>
      </c>
      <c r="C2382" s="2" t="s">
        <v>4</v>
      </c>
    </row>
    <row r="2383" spans="1:3" x14ac:dyDescent="0.35">
      <c r="A2383" s="5">
        <v>2376</v>
      </c>
      <c r="B2383" s="2" t="str">
        <f>"00968313"</f>
        <v>00968313</v>
      </c>
      <c r="C2383" s="2" t="str">
        <f>"003"</f>
        <v>003</v>
      </c>
    </row>
    <row r="2384" spans="1:3" x14ac:dyDescent="0.35">
      <c r="A2384" s="5">
        <v>2377</v>
      </c>
      <c r="B2384" s="2" t="str">
        <f>"00979140"</f>
        <v>00979140</v>
      </c>
      <c r="C2384" s="2" t="s">
        <v>4</v>
      </c>
    </row>
    <row r="2385" spans="1:3" x14ac:dyDescent="0.35">
      <c r="A2385" s="5">
        <v>2378</v>
      </c>
      <c r="B2385" s="2" t="str">
        <f>"00674507"</f>
        <v>00674507</v>
      </c>
      <c r="C2385" s="2" t="str">
        <f>"003"</f>
        <v>003</v>
      </c>
    </row>
    <row r="2386" spans="1:3" x14ac:dyDescent="0.35">
      <c r="A2386" s="5">
        <v>2379</v>
      </c>
      <c r="B2386" s="2" t="str">
        <f>"00981227"</f>
        <v>00981227</v>
      </c>
      <c r="C2386" s="2" t="s">
        <v>12</v>
      </c>
    </row>
    <row r="2387" spans="1:3" ht="29" x14ac:dyDescent="0.35">
      <c r="A2387" s="5">
        <v>2380</v>
      </c>
      <c r="B2387" s="2" t="str">
        <f>"00985195"</f>
        <v>00985195</v>
      </c>
      <c r="C2387" s="2" t="s">
        <v>5</v>
      </c>
    </row>
    <row r="2388" spans="1:3" x14ac:dyDescent="0.35">
      <c r="A2388" s="5">
        <v>2381</v>
      </c>
      <c r="B2388" s="2" t="str">
        <f>"00986666"</f>
        <v>00986666</v>
      </c>
      <c r="C2388" s="2" t="s">
        <v>4</v>
      </c>
    </row>
    <row r="2389" spans="1:3" x14ac:dyDescent="0.35">
      <c r="A2389" s="5">
        <v>2382</v>
      </c>
      <c r="B2389" s="2" t="str">
        <f>"00980099"</f>
        <v>00980099</v>
      </c>
      <c r="C2389" s="2" t="str">
        <f>"003"</f>
        <v>003</v>
      </c>
    </row>
    <row r="2390" spans="1:3" x14ac:dyDescent="0.35">
      <c r="A2390" s="5">
        <v>2383</v>
      </c>
      <c r="B2390" s="2" t="str">
        <f>"00981303"</f>
        <v>00981303</v>
      </c>
      <c r="C2390" s="2" t="s">
        <v>4</v>
      </c>
    </row>
    <row r="2391" spans="1:3" x14ac:dyDescent="0.35">
      <c r="A2391" s="5">
        <v>2384</v>
      </c>
      <c r="B2391" s="2" t="str">
        <f>"00818502"</f>
        <v>00818502</v>
      </c>
      <c r="C2391" s="2" t="str">
        <f>"003"</f>
        <v>003</v>
      </c>
    </row>
    <row r="2392" spans="1:3" x14ac:dyDescent="0.35">
      <c r="A2392" s="5">
        <v>2385</v>
      </c>
      <c r="B2392" s="2" t="str">
        <f>"00591843"</f>
        <v>00591843</v>
      </c>
      <c r="C2392" s="2" t="s">
        <v>4</v>
      </c>
    </row>
    <row r="2393" spans="1:3" x14ac:dyDescent="0.35">
      <c r="A2393" s="5">
        <v>2386</v>
      </c>
      <c r="B2393" s="2" t="str">
        <f>"00686840"</f>
        <v>00686840</v>
      </c>
      <c r="C2393" s="2" t="str">
        <f>"001"</f>
        <v>001</v>
      </c>
    </row>
    <row r="2394" spans="1:3" x14ac:dyDescent="0.35">
      <c r="A2394" s="5">
        <v>2387</v>
      </c>
      <c r="B2394" s="2" t="str">
        <f>"00447378"</f>
        <v>00447378</v>
      </c>
      <c r="C2394" s="2" t="str">
        <f>"003"</f>
        <v>003</v>
      </c>
    </row>
    <row r="2395" spans="1:3" x14ac:dyDescent="0.35">
      <c r="A2395" s="5">
        <v>2388</v>
      </c>
      <c r="B2395" s="2" t="str">
        <f>"00318902"</f>
        <v>00318902</v>
      </c>
      <c r="C2395" s="2" t="s">
        <v>4</v>
      </c>
    </row>
    <row r="2396" spans="1:3" x14ac:dyDescent="0.35">
      <c r="A2396" s="5">
        <v>2389</v>
      </c>
      <c r="B2396" s="2" t="str">
        <f>"00845297"</f>
        <v>00845297</v>
      </c>
      <c r="C2396" s="2" t="s">
        <v>4</v>
      </c>
    </row>
    <row r="2397" spans="1:3" x14ac:dyDescent="0.35">
      <c r="A2397" s="5">
        <v>2390</v>
      </c>
      <c r="B2397" s="2" t="str">
        <f>"201601001368"</f>
        <v>201601001368</v>
      </c>
      <c r="C2397" s="2" t="s">
        <v>4</v>
      </c>
    </row>
    <row r="2398" spans="1:3" x14ac:dyDescent="0.35">
      <c r="A2398" s="5">
        <v>2391</v>
      </c>
      <c r="B2398" s="2" t="str">
        <f>"00782015"</f>
        <v>00782015</v>
      </c>
      <c r="C2398" s="2" t="str">
        <f>"003"</f>
        <v>003</v>
      </c>
    </row>
    <row r="2399" spans="1:3" x14ac:dyDescent="0.35">
      <c r="A2399" s="5">
        <v>2392</v>
      </c>
      <c r="B2399" s="2" t="str">
        <f>"00220733"</f>
        <v>00220733</v>
      </c>
      <c r="C2399" s="2" t="s">
        <v>4</v>
      </c>
    </row>
    <row r="2400" spans="1:3" x14ac:dyDescent="0.35">
      <c r="A2400" s="5">
        <v>2393</v>
      </c>
      <c r="B2400" s="2" t="str">
        <f>"00981666"</f>
        <v>00981666</v>
      </c>
      <c r="C2400" s="2" t="str">
        <f>"003"</f>
        <v>003</v>
      </c>
    </row>
    <row r="2401" spans="1:3" x14ac:dyDescent="0.35">
      <c r="A2401" s="5">
        <v>2394</v>
      </c>
      <c r="B2401" s="2" t="str">
        <f>"00749588"</f>
        <v>00749588</v>
      </c>
      <c r="C2401" s="2" t="s">
        <v>6</v>
      </c>
    </row>
    <row r="2402" spans="1:3" x14ac:dyDescent="0.35">
      <c r="A2402" s="5">
        <v>2395</v>
      </c>
      <c r="B2402" s="2" t="str">
        <f>"00450654"</f>
        <v>00450654</v>
      </c>
      <c r="C2402" s="2" t="s">
        <v>4</v>
      </c>
    </row>
    <row r="2403" spans="1:3" x14ac:dyDescent="0.35">
      <c r="A2403" s="5">
        <v>2396</v>
      </c>
      <c r="B2403" s="2" t="str">
        <f>"00980497"</f>
        <v>00980497</v>
      </c>
      <c r="C2403" s="2" t="str">
        <f>"003"</f>
        <v>003</v>
      </c>
    </row>
    <row r="2404" spans="1:3" x14ac:dyDescent="0.35">
      <c r="A2404" s="5">
        <v>2397</v>
      </c>
      <c r="B2404" s="2" t="str">
        <f>"00926519"</f>
        <v>00926519</v>
      </c>
      <c r="C2404" s="2" t="str">
        <f>"003"</f>
        <v>003</v>
      </c>
    </row>
    <row r="2405" spans="1:3" x14ac:dyDescent="0.35">
      <c r="A2405" s="5">
        <v>2398</v>
      </c>
      <c r="B2405" s="2" t="str">
        <f>"00814164"</f>
        <v>00814164</v>
      </c>
      <c r="C2405" s="2" t="s">
        <v>6</v>
      </c>
    </row>
    <row r="2406" spans="1:3" x14ac:dyDescent="0.35">
      <c r="A2406" s="5">
        <v>2399</v>
      </c>
      <c r="B2406" s="2" t="str">
        <f>"00142667"</f>
        <v>00142667</v>
      </c>
      <c r="C2406" s="2" t="s">
        <v>6</v>
      </c>
    </row>
    <row r="2407" spans="1:3" x14ac:dyDescent="0.35">
      <c r="A2407" s="5">
        <v>2400</v>
      </c>
      <c r="B2407" s="2" t="str">
        <f>"00983804"</f>
        <v>00983804</v>
      </c>
      <c r="C2407" s="2" t="s">
        <v>4</v>
      </c>
    </row>
    <row r="2408" spans="1:3" x14ac:dyDescent="0.35">
      <c r="A2408" s="5">
        <v>2401</v>
      </c>
      <c r="B2408" s="2" t="str">
        <f>"00816710"</f>
        <v>00816710</v>
      </c>
      <c r="C2408" s="2" t="str">
        <f>"003"</f>
        <v>003</v>
      </c>
    </row>
    <row r="2409" spans="1:3" x14ac:dyDescent="0.35">
      <c r="A2409" s="5">
        <v>2402</v>
      </c>
      <c r="B2409" s="2" t="str">
        <f>"00275345"</f>
        <v>00275345</v>
      </c>
      <c r="C2409" s="2" t="s">
        <v>4</v>
      </c>
    </row>
    <row r="2410" spans="1:3" x14ac:dyDescent="0.35">
      <c r="A2410" s="5">
        <v>2403</v>
      </c>
      <c r="B2410" s="2" t="str">
        <f>"00161881"</f>
        <v>00161881</v>
      </c>
      <c r="C2410" s="2" t="s">
        <v>12</v>
      </c>
    </row>
    <row r="2411" spans="1:3" ht="29" x14ac:dyDescent="0.35">
      <c r="A2411" s="5">
        <v>2404</v>
      </c>
      <c r="B2411" s="2" t="str">
        <f>"00976477"</f>
        <v>00976477</v>
      </c>
      <c r="C2411" s="2" t="s">
        <v>10</v>
      </c>
    </row>
    <row r="2412" spans="1:3" x14ac:dyDescent="0.35">
      <c r="A2412" s="5">
        <v>2405</v>
      </c>
      <c r="B2412" s="2" t="str">
        <f>"00982527"</f>
        <v>00982527</v>
      </c>
      <c r="C2412" s="2" t="s">
        <v>4</v>
      </c>
    </row>
    <row r="2413" spans="1:3" x14ac:dyDescent="0.35">
      <c r="A2413" s="5">
        <v>2406</v>
      </c>
      <c r="B2413" s="2" t="str">
        <f>"00980169"</f>
        <v>00980169</v>
      </c>
      <c r="C2413" s="2" t="str">
        <f>"004"</f>
        <v>004</v>
      </c>
    </row>
    <row r="2414" spans="1:3" x14ac:dyDescent="0.35">
      <c r="A2414" s="5">
        <v>2407</v>
      </c>
      <c r="B2414" s="2" t="str">
        <f>"00982893"</f>
        <v>00982893</v>
      </c>
      <c r="C2414" s="2" t="s">
        <v>17</v>
      </c>
    </row>
    <row r="2415" spans="1:3" x14ac:dyDescent="0.35">
      <c r="A2415" s="5">
        <v>2408</v>
      </c>
      <c r="B2415" s="2" t="str">
        <f>"00754417"</f>
        <v>00754417</v>
      </c>
      <c r="C2415" s="2" t="s">
        <v>4</v>
      </c>
    </row>
    <row r="2416" spans="1:3" x14ac:dyDescent="0.35">
      <c r="A2416" s="5">
        <v>2409</v>
      </c>
      <c r="B2416" s="2" t="str">
        <f>"00176587"</f>
        <v>00176587</v>
      </c>
      <c r="C2416" s="2" t="str">
        <f>"003"</f>
        <v>003</v>
      </c>
    </row>
    <row r="2417" spans="1:3" x14ac:dyDescent="0.35">
      <c r="A2417" s="5">
        <v>2410</v>
      </c>
      <c r="B2417" s="2" t="str">
        <f>"00973872"</f>
        <v>00973872</v>
      </c>
      <c r="C2417" s="2" t="s">
        <v>14</v>
      </c>
    </row>
    <row r="2418" spans="1:3" x14ac:dyDescent="0.35">
      <c r="A2418" s="5">
        <v>2411</v>
      </c>
      <c r="B2418" s="2" t="str">
        <f>"00643448"</f>
        <v>00643448</v>
      </c>
      <c r="C2418" s="2" t="s">
        <v>4</v>
      </c>
    </row>
    <row r="2419" spans="1:3" x14ac:dyDescent="0.35">
      <c r="A2419" s="5">
        <v>2412</v>
      </c>
      <c r="B2419" s="2" t="str">
        <f>"00984386"</f>
        <v>00984386</v>
      </c>
      <c r="C2419" s="2" t="str">
        <f>"003"</f>
        <v>003</v>
      </c>
    </row>
    <row r="2420" spans="1:3" x14ac:dyDescent="0.35">
      <c r="A2420" s="5">
        <v>2413</v>
      </c>
      <c r="B2420" s="2" t="str">
        <f>"00765857"</f>
        <v>00765857</v>
      </c>
      <c r="C2420" s="2" t="str">
        <f>"003"</f>
        <v>003</v>
      </c>
    </row>
    <row r="2421" spans="1:3" x14ac:dyDescent="0.35">
      <c r="A2421" s="5">
        <v>2414</v>
      </c>
      <c r="B2421" s="2" t="str">
        <f>"00986067"</f>
        <v>00986067</v>
      </c>
      <c r="C2421" s="2" t="s">
        <v>4</v>
      </c>
    </row>
    <row r="2422" spans="1:3" x14ac:dyDescent="0.35">
      <c r="A2422" s="5">
        <v>2415</v>
      </c>
      <c r="B2422" s="2" t="str">
        <f>"201511012717"</f>
        <v>201511012717</v>
      </c>
      <c r="C2422" s="2" t="str">
        <f>"003"</f>
        <v>003</v>
      </c>
    </row>
    <row r="2423" spans="1:3" x14ac:dyDescent="0.35">
      <c r="A2423" s="5">
        <v>2416</v>
      </c>
      <c r="B2423" s="2" t="str">
        <f>"00184871"</f>
        <v>00184871</v>
      </c>
      <c r="C2423" s="2" t="str">
        <f>"003"</f>
        <v>003</v>
      </c>
    </row>
    <row r="2424" spans="1:3" ht="29" x14ac:dyDescent="0.35">
      <c r="A2424" s="5">
        <v>2417</v>
      </c>
      <c r="B2424" s="2" t="str">
        <f>"00984902"</f>
        <v>00984902</v>
      </c>
      <c r="C2424" s="2" t="s">
        <v>5</v>
      </c>
    </row>
    <row r="2425" spans="1:3" x14ac:dyDescent="0.35">
      <c r="A2425" s="5">
        <v>2418</v>
      </c>
      <c r="B2425" s="2" t="str">
        <f>"00985276"</f>
        <v>00985276</v>
      </c>
      <c r="C2425" s="2" t="s">
        <v>4</v>
      </c>
    </row>
    <row r="2426" spans="1:3" x14ac:dyDescent="0.35">
      <c r="A2426" s="5">
        <v>2419</v>
      </c>
      <c r="B2426" s="2" t="str">
        <f>"00985377"</f>
        <v>00985377</v>
      </c>
      <c r="C2426" s="2" t="str">
        <f>"003"</f>
        <v>003</v>
      </c>
    </row>
    <row r="2427" spans="1:3" x14ac:dyDescent="0.35">
      <c r="A2427" s="5">
        <v>2420</v>
      </c>
      <c r="B2427" s="2" t="str">
        <f>"00766817"</f>
        <v>00766817</v>
      </c>
      <c r="C2427" s="2" t="str">
        <f>"003"</f>
        <v>003</v>
      </c>
    </row>
    <row r="2428" spans="1:3" x14ac:dyDescent="0.35">
      <c r="A2428" s="5">
        <v>2421</v>
      </c>
      <c r="B2428" s="2" t="str">
        <f>"00986817"</f>
        <v>00986817</v>
      </c>
      <c r="C2428" s="2" t="s">
        <v>4</v>
      </c>
    </row>
    <row r="2429" spans="1:3" x14ac:dyDescent="0.35">
      <c r="A2429" s="5">
        <v>2422</v>
      </c>
      <c r="B2429" s="2" t="str">
        <f>"201604000609"</f>
        <v>201604000609</v>
      </c>
      <c r="C2429" s="2" t="s">
        <v>4</v>
      </c>
    </row>
    <row r="2430" spans="1:3" x14ac:dyDescent="0.35">
      <c r="A2430" s="5">
        <v>2423</v>
      </c>
      <c r="B2430" s="2" t="str">
        <f>"00118218"</f>
        <v>00118218</v>
      </c>
      <c r="C2430" s="2" t="str">
        <f>"003"</f>
        <v>003</v>
      </c>
    </row>
    <row r="2431" spans="1:3" x14ac:dyDescent="0.35">
      <c r="A2431" s="5">
        <v>2424</v>
      </c>
      <c r="B2431" s="2" t="str">
        <f>"00982721"</f>
        <v>00982721</v>
      </c>
      <c r="C2431" s="2" t="str">
        <f>"003"</f>
        <v>003</v>
      </c>
    </row>
    <row r="2432" spans="1:3" x14ac:dyDescent="0.35">
      <c r="A2432" s="5">
        <v>2425</v>
      </c>
      <c r="B2432" s="2" t="str">
        <f>"00982232"</f>
        <v>00982232</v>
      </c>
      <c r="C2432" s="2" t="s">
        <v>4</v>
      </c>
    </row>
    <row r="2433" spans="1:3" x14ac:dyDescent="0.35">
      <c r="A2433" s="5">
        <v>2426</v>
      </c>
      <c r="B2433" s="2" t="str">
        <f>"00983918"</f>
        <v>00983918</v>
      </c>
      <c r="C2433" s="2" t="str">
        <f>"003"</f>
        <v>003</v>
      </c>
    </row>
    <row r="2434" spans="1:3" x14ac:dyDescent="0.35">
      <c r="A2434" s="5">
        <v>2427</v>
      </c>
      <c r="B2434" s="2" t="str">
        <f>"00841435"</f>
        <v>00841435</v>
      </c>
      <c r="C2434" s="2" t="str">
        <f>"003"</f>
        <v>003</v>
      </c>
    </row>
    <row r="2435" spans="1:3" x14ac:dyDescent="0.35">
      <c r="A2435" s="5">
        <v>2428</v>
      </c>
      <c r="B2435" s="2" t="str">
        <f>"00927307"</f>
        <v>00927307</v>
      </c>
      <c r="C2435" s="2" t="str">
        <f>"003"</f>
        <v>003</v>
      </c>
    </row>
    <row r="2436" spans="1:3" x14ac:dyDescent="0.35">
      <c r="A2436" s="5">
        <v>2429</v>
      </c>
      <c r="B2436" s="2" t="str">
        <f>"00982921"</f>
        <v>00982921</v>
      </c>
      <c r="C2436" s="2" t="s">
        <v>6</v>
      </c>
    </row>
    <row r="2437" spans="1:3" x14ac:dyDescent="0.35">
      <c r="A2437" s="5">
        <v>2430</v>
      </c>
      <c r="B2437" s="2" t="str">
        <f>"00461160"</f>
        <v>00461160</v>
      </c>
      <c r="C2437" s="2" t="s">
        <v>6</v>
      </c>
    </row>
    <row r="2438" spans="1:3" x14ac:dyDescent="0.35">
      <c r="A2438" s="5">
        <v>2431</v>
      </c>
      <c r="B2438" s="2" t="str">
        <f>"00689088"</f>
        <v>00689088</v>
      </c>
      <c r="C2438" s="2" t="str">
        <f>"003"</f>
        <v>003</v>
      </c>
    </row>
    <row r="2439" spans="1:3" x14ac:dyDescent="0.35">
      <c r="A2439" s="5">
        <v>2432</v>
      </c>
      <c r="B2439" s="2" t="str">
        <f>"201511025965"</f>
        <v>201511025965</v>
      </c>
      <c r="C2439" s="2" t="s">
        <v>6</v>
      </c>
    </row>
    <row r="2440" spans="1:3" x14ac:dyDescent="0.35">
      <c r="A2440" s="5">
        <v>2433</v>
      </c>
      <c r="B2440" s="2" t="str">
        <f>"00933638"</f>
        <v>00933638</v>
      </c>
      <c r="C2440" s="2" t="str">
        <f>"003"</f>
        <v>003</v>
      </c>
    </row>
    <row r="2441" spans="1:3" ht="29" x14ac:dyDescent="0.35">
      <c r="A2441" s="5">
        <v>2434</v>
      </c>
      <c r="B2441" s="2" t="str">
        <f>"00546694"</f>
        <v>00546694</v>
      </c>
      <c r="C2441" s="2" t="s">
        <v>5</v>
      </c>
    </row>
    <row r="2442" spans="1:3" x14ac:dyDescent="0.35">
      <c r="A2442" s="5">
        <v>2435</v>
      </c>
      <c r="B2442" s="2" t="str">
        <f>"00390053"</f>
        <v>00390053</v>
      </c>
      <c r="C2442" s="2" t="s">
        <v>4</v>
      </c>
    </row>
    <row r="2443" spans="1:3" x14ac:dyDescent="0.35">
      <c r="A2443" s="5">
        <v>2436</v>
      </c>
      <c r="B2443" s="2" t="str">
        <f>"00986123"</f>
        <v>00986123</v>
      </c>
      <c r="C2443" s="2" t="s">
        <v>6</v>
      </c>
    </row>
    <row r="2444" spans="1:3" x14ac:dyDescent="0.35">
      <c r="A2444" s="5">
        <v>2437</v>
      </c>
      <c r="B2444" s="2" t="str">
        <f>"00978083"</f>
        <v>00978083</v>
      </c>
      <c r="C2444" s="2" t="s">
        <v>4</v>
      </c>
    </row>
    <row r="2445" spans="1:3" x14ac:dyDescent="0.35">
      <c r="A2445" s="5">
        <v>2438</v>
      </c>
      <c r="B2445" s="2" t="str">
        <f>"00487327"</f>
        <v>00487327</v>
      </c>
      <c r="C2445" s="2" t="s">
        <v>4</v>
      </c>
    </row>
    <row r="2446" spans="1:3" x14ac:dyDescent="0.35">
      <c r="A2446" s="5">
        <v>2439</v>
      </c>
      <c r="B2446" s="2" t="str">
        <f>"00453490"</f>
        <v>00453490</v>
      </c>
      <c r="C2446" s="2" t="s">
        <v>4</v>
      </c>
    </row>
    <row r="2447" spans="1:3" x14ac:dyDescent="0.35">
      <c r="A2447" s="5">
        <v>2440</v>
      </c>
      <c r="B2447" s="2" t="str">
        <f>"00444348"</f>
        <v>00444348</v>
      </c>
      <c r="C2447" s="2" t="str">
        <f>"003"</f>
        <v>003</v>
      </c>
    </row>
    <row r="2448" spans="1:3" x14ac:dyDescent="0.35">
      <c r="A2448" s="5">
        <v>2441</v>
      </c>
      <c r="B2448" s="2" t="str">
        <f>"00554389"</f>
        <v>00554389</v>
      </c>
      <c r="C2448" s="2" t="str">
        <f>"003"</f>
        <v>003</v>
      </c>
    </row>
    <row r="2449" spans="1:3" x14ac:dyDescent="0.35">
      <c r="A2449" s="5">
        <v>2442</v>
      </c>
      <c r="B2449" s="2" t="str">
        <f>"00986402"</f>
        <v>00986402</v>
      </c>
      <c r="C2449" s="2" t="s">
        <v>4</v>
      </c>
    </row>
    <row r="2450" spans="1:3" x14ac:dyDescent="0.35">
      <c r="A2450" s="5">
        <v>2443</v>
      </c>
      <c r="B2450" s="2" t="str">
        <f>"00986582"</f>
        <v>00986582</v>
      </c>
      <c r="C2450" s="2" t="str">
        <f>"003"</f>
        <v>003</v>
      </c>
    </row>
    <row r="2451" spans="1:3" x14ac:dyDescent="0.35">
      <c r="A2451" s="5">
        <v>2444</v>
      </c>
      <c r="B2451" s="2" t="str">
        <f>"00784759"</f>
        <v>00784759</v>
      </c>
      <c r="C2451" s="2" t="str">
        <f>"003"</f>
        <v>003</v>
      </c>
    </row>
    <row r="2452" spans="1:3" x14ac:dyDescent="0.35">
      <c r="A2452" s="5">
        <v>2445</v>
      </c>
      <c r="B2452" s="2" t="str">
        <f>"00848368"</f>
        <v>00848368</v>
      </c>
      <c r="C2452" s="2" t="s">
        <v>14</v>
      </c>
    </row>
    <row r="2453" spans="1:3" x14ac:dyDescent="0.35">
      <c r="A2453" s="5">
        <v>2446</v>
      </c>
      <c r="B2453" s="2" t="str">
        <f>"00092548"</f>
        <v>00092548</v>
      </c>
      <c r="C2453" s="2" t="s">
        <v>6</v>
      </c>
    </row>
    <row r="2454" spans="1:3" ht="29" x14ac:dyDescent="0.35">
      <c r="A2454" s="5">
        <v>2447</v>
      </c>
      <c r="B2454" s="2" t="str">
        <f>"00984571"</f>
        <v>00984571</v>
      </c>
      <c r="C2454" s="2" t="s">
        <v>8</v>
      </c>
    </row>
    <row r="2455" spans="1:3" x14ac:dyDescent="0.35">
      <c r="A2455" s="5">
        <v>2448</v>
      </c>
      <c r="B2455" s="2" t="str">
        <f>"00831368"</f>
        <v>00831368</v>
      </c>
      <c r="C2455" s="2" t="s">
        <v>4</v>
      </c>
    </row>
    <row r="2456" spans="1:3" x14ac:dyDescent="0.35">
      <c r="A2456" s="5">
        <v>2449</v>
      </c>
      <c r="B2456" s="2" t="str">
        <f>"00798030"</f>
        <v>00798030</v>
      </c>
      <c r="C2456" s="2" t="s">
        <v>4</v>
      </c>
    </row>
    <row r="2457" spans="1:3" x14ac:dyDescent="0.35">
      <c r="A2457" s="5">
        <v>2450</v>
      </c>
      <c r="B2457" s="2" t="str">
        <f>"201506002382"</f>
        <v>201506002382</v>
      </c>
      <c r="C2457" s="2" t="s">
        <v>12</v>
      </c>
    </row>
    <row r="2458" spans="1:3" x14ac:dyDescent="0.35">
      <c r="A2458" s="5">
        <v>2451</v>
      </c>
      <c r="B2458" s="2" t="str">
        <f>"00448115"</f>
        <v>00448115</v>
      </c>
      <c r="C2458" s="2" t="s">
        <v>6</v>
      </c>
    </row>
    <row r="2459" spans="1:3" x14ac:dyDescent="0.35">
      <c r="A2459" s="5">
        <v>2452</v>
      </c>
      <c r="B2459" s="2" t="str">
        <f>"00984443"</f>
        <v>00984443</v>
      </c>
      <c r="C2459" s="2" t="str">
        <f>"003"</f>
        <v>003</v>
      </c>
    </row>
    <row r="2460" spans="1:3" x14ac:dyDescent="0.35">
      <c r="A2460" s="5">
        <v>2453</v>
      </c>
      <c r="B2460" s="2" t="str">
        <f>"00936431"</f>
        <v>00936431</v>
      </c>
      <c r="C2460" s="2" t="str">
        <f>"003"</f>
        <v>003</v>
      </c>
    </row>
    <row r="2461" spans="1:3" x14ac:dyDescent="0.35">
      <c r="A2461" s="5">
        <v>2454</v>
      </c>
      <c r="B2461" s="2" t="str">
        <f>"00981238"</f>
        <v>00981238</v>
      </c>
      <c r="C2461" s="2" t="str">
        <f>"003"</f>
        <v>003</v>
      </c>
    </row>
    <row r="2462" spans="1:3" x14ac:dyDescent="0.35">
      <c r="A2462" s="5">
        <v>2455</v>
      </c>
      <c r="B2462" s="2" t="str">
        <f>"00968343"</f>
        <v>00968343</v>
      </c>
      <c r="C2462" s="2" t="str">
        <f>"003"</f>
        <v>003</v>
      </c>
    </row>
    <row r="2463" spans="1:3" x14ac:dyDescent="0.35">
      <c r="A2463" s="5">
        <v>2456</v>
      </c>
      <c r="B2463" s="2" t="str">
        <f>"00880643"</f>
        <v>00880643</v>
      </c>
      <c r="C2463" s="2" t="s">
        <v>4</v>
      </c>
    </row>
    <row r="2464" spans="1:3" x14ac:dyDescent="0.35">
      <c r="A2464" s="5">
        <v>2457</v>
      </c>
      <c r="B2464" s="2" t="str">
        <f>"00934553"</f>
        <v>00934553</v>
      </c>
      <c r="C2464" s="2" t="s">
        <v>4</v>
      </c>
    </row>
    <row r="2465" spans="1:3" x14ac:dyDescent="0.35">
      <c r="A2465" s="5">
        <v>2458</v>
      </c>
      <c r="B2465" s="2" t="str">
        <f>"00574185"</f>
        <v>00574185</v>
      </c>
      <c r="C2465" s="2" t="str">
        <f>"003"</f>
        <v>003</v>
      </c>
    </row>
    <row r="2466" spans="1:3" x14ac:dyDescent="0.35">
      <c r="A2466" s="5">
        <v>2459</v>
      </c>
      <c r="B2466" s="2" t="str">
        <f>"00981712"</f>
        <v>00981712</v>
      </c>
      <c r="C2466" s="2" t="s">
        <v>4</v>
      </c>
    </row>
    <row r="2467" spans="1:3" ht="29" x14ac:dyDescent="0.35">
      <c r="A2467" s="5">
        <v>2460</v>
      </c>
      <c r="B2467" s="2" t="str">
        <f>"00306410"</f>
        <v>00306410</v>
      </c>
      <c r="C2467" s="2" t="s">
        <v>5</v>
      </c>
    </row>
    <row r="2468" spans="1:3" x14ac:dyDescent="0.35">
      <c r="A2468" s="5">
        <v>2461</v>
      </c>
      <c r="B2468" s="2" t="str">
        <f>"00870864"</f>
        <v>00870864</v>
      </c>
      <c r="C2468" s="2" t="str">
        <f>"004"</f>
        <v>004</v>
      </c>
    </row>
    <row r="2469" spans="1:3" x14ac:dyDescent="0.35">
      <c r="A2469" s="5">
        <v>2462</v>
      </c>
      <c r="B2469" s="2" t="str">
        <f>"00981103"</f>
        <v>00981103</v>
      </c>
      <c r="C2469" s="2" t="str">
        <f>"003"</f>
        <v>003</v>
      </c>
    </row>
    <row r="2470" spans="1:3" x14ac:dyDescent="0.35">
      <c r="A2470" s="5">
        <v>2463</v>
      </c>
      <c r="B2470" s="2" t="str">
        <f>"00950814"</f>
        <v>00950814</v>
      </c>
      <c r="C2470" s="2" t="str">
        <f>"003"</f>
        <v>003</v>
      </c>
    </row>
    <row r="2471" spans="1:3" x14ac:dyDescent="0.35">
      <c r="A2471" s="5">
        <v>2464</v>
      </c>
      <c r="B2471" s="2" t="str">
        <f>"00642861"</f>
        <v>00642861</v>
      </c>
      <c r="C2471" s="2" t="str">
        <f>"003"</f>
        <v>003</v>
      </c>
    </row>
    <row r="2472" spans="1:3" x14ac:dyDescent="0.35">
      <c r="A2472" s="5">
        <v>2465</v>
      </c>
      <c r="B2472" s="2" t="str">
        <f>"00984597"</f>
        <v>00984597</v>
      </c>
      <c r="C2472" s="2" t="s">
        <v>6</v>
      </c>
    </row>
    <row r="2473" spans="1:3" x14ac:dyDescent="0.35">
      <c r="A2473" s="5">
        <v>2466</v>
      </c>
      <c r="B2473" s="2" t="str">
        <f>"00981189"</f>
        <v>00981189</v>
      </c>
      <c r="C2473" s="2" t="str">
        <f>"003"</f>
        <v>003</v>
      </c>
    </row>
    <row r="2474" spans="1:3" x14ac:dyDescent="0.35">
      <c r="A2474" s="5">
        <v>2467</v>
      </c>
      <c r="B2474" s="2" t="str">
        <f>"00141837"</f>
        <v>00141837</v>
      </c>
      <c r="C2474" s="2" t="s">
        <v>4</v>
      </c>
    </row>
    <row r="2475" spans="1:3" x14ac:dyDescent="0.35">
      <c r="A2475" s="5">
        <v>2468</v>
      </c>
      <c r="B2475" s="2" t="str">
        <f>"00986678"</f>
        <v>00986678</v>
      </c>
      <c r="C2475" s="2" t="s">
        <v>4</v>
      </c>
    </row>
    <row r="2476" spans="1:3" x14ac:dyDescent="0.35">
      <c r="A2476" s="5">
        <v>2469</v>
      </c>
      <c r="B2476" s="2" t="str">
        <f>"00892251"</f>
        <v>00892251</v>
      </c>
      <c r="C2476" s="2" t="str">
        <f>"003"</f>
        <v>003</v>
      </c>
    </row>
    <row r="2477" spans="1:3" x14ac:dyDescent="0.35">
      <c r="A2477" s="5">
        <v>2470</v>
      </c>
      <c r="B2477" s="2" t="str">
        <f>"00230700"</f>
        <v>00230700</v>
      </c>
      <c r="C2477" s="2" t="s">
        <v>4</v>
      </c>
    </row>
    <row r="2478" spans="1:3" x14ac:dyDescent="0.35">
      <c r="A2478" s="5">
        <v>2471</v>
      </c>
      <c r="B2478" s="2" t="str">
        <f>"00857774"</f>
        <v>00857774</v>
      </c>
      <c r="C2478" s="2" t="s">
        <v>4</v>
      </c>
    </row>
    <row r="2479" spans="1:3" x14ac:dyDescent="0.35">
      <c r="A2479" s="5">
        <v>2472</v>
      </c>
      <c r="B2479" s="2" t="str">
        <f>"00985615"</f>
        <v>00985615</v>
      </c>
      <c r="C2479" s="2" t="str">
        <f>"003"</f>
        <v>003</v>
      </c>
    </row>
    <row r="2480" spans="1:3" x14ac:dyDescent="0.35">
      <c r="A2480" s="5">
        <v>2473</v>
      </c>
      <c r="B2480" s="2" t="str">
        <f>"00729877"</f>
        <v>00729877</v>
      </c>
      <c r="C2480" s="2" t="s">
        <v>4</v>
      </c>
    </row>
    <row r="2481" spans="1:3" x14ac:dyDescent="0.35">
      <c r="A2481" s="5">
        <v>2474</v>
      </c>
      <c r="B2481" s="2" t="str">
        <f>"201409001576"</f>
        <v>201409001576</v>
      </c>
      <c r="C2481" s="2" t="s">
        <v>6</v>
      </c>
    </row>
    <row r="2482" spans="1:3" x14ac:dyDescent="0.35">
      <c r="A2482" s="5">
        <v>2475</v>
      </c>
      <c r="B2482" s="2" t="str">
        <f>"00986392"</f>
        <v>00986392</v>
      </c>
      <c r="C2482" s="2" t="str">
        <f>"003"</f>
        <v>003</v>
      </c>
    </row>
    <row r="2483" spans="1:3" x14ac:dyDescent="0.35">
      <c r="A2483" s="5">
        <v>2476</v>
      </c>
      <c r="B2483" s="2" t="str">
        <f>"00243155"</f>
        <v>00243155</v>
      </c>
      <c r="C2483" s="2" t="str">
        <f>"003"</f>
        <v>003</v>
      </c>
    </row>
    <row r="2484" spans="1:3" x14ac:dyDescent="0.35">
      <c r="A2484" s="5">
        <v>2477</v>
      </c>
      <c r="B2484" s="2" t="str">
        <f>"00986596"</f>
        <v>00986596</v>
      </c>
      <c r="C2484" s="2" t="s">
        <v>4</v>
      </c>
    </row>
    <row r="2485" spans="1:3" x14ac:dyDescent="0.35">
      <c r="A2485" s="5">
        <v>2478</v>
      </c>
      <c r="B2485" s="2" t="str">
        <f>"00986835"</f>
        <v>00986835</v>
      </c>
      <c r="C2485" s="2" t="s">
        <v>6</v>
      </c>
    </row>
    <row r="2486" spans="1:3" x14ac:dyDescent="0.35">
      <c r="A2486" s="5">
        <v>2479</v>
      </c>
      <c r="B2486" s="2" t="str">
        <f>"00982462"</f>
        <v>00982462</v>
      </c>
      <c r="C2486" s="2" t="s">
        <v>4</v>
      </c>
    </row>
    <row r="2487" spans="1:3" x14ac:dyDescent="0.35">
      <c r="A2487" s="5">
        <v>2480</v>
      </c>
      <c r="B2487" s="2" t="str">
        <f>"00984030"</f>
        <v>00984030</v>
      </c>
      <c r="C2487" s="2" t="s">
        <v>4</v>
      </c>
    </row>
    <row r="2488" spans="1:3" ht="29" x14ac:dyDescent="0.35">
      <c r="A2488" s="5">
        <v>2481</v>
      </c>
      <c r="B2488" s="2" t="str">
        <f>"00829171"</f>
        <v>00829171</v>
      </c>
      <c r="C2488" s="2" t="s">
        <v>10</v>
      </c>
    </row>
    <row r="2489" spans="1:3" x14ac:dyDescent="0.35">
      <c r="A2489" s="5">
        <v>2482</v>
      </c>
      <c r="B2489" s="2" t="str">
        <f>"00068734"</f>
        <v>00068734</v>
      </c>
      <c r="C2489" s="2" t="s">
        <v>12</v>
      </c>
    </row>
    <row r="2490" spans="1:3" x14ac:dyDescent="0.35">
      <c r="A2490" s="5">
        <v>2483</v>
      </c>
      <c r="B2490" s="2" t="str">
        <f>"00258108"</f>
        <v>00258108</v>
      </c>
      <c r="C2490" s="2" t="s">
        <v>6</v>
      </c>
    </row>
    <row r="2491" spans="1:3" x14ac:dyDescent="0.35">
      <c r="A2491" s="5">
        <v>2484</v>
      </c>
      <c r="B2491" s="2" t="str">
        <f>"00984086"</f>
        <v>00984086</v>
      </c>
      <c r="C2491" s="2" t="s">
        <v>4</v>
      </c>
    </row>
    <row r="2492" spans="1:3" x14ac:dyDescent="0.35">
      <c r="A2492" s="5">
        <v>2485</v>
      </c>
      <c r="B2492" s="2" t="str">
        <f>"00676795"</f>
        <v>00676795</v>
      </c>
      <c r="C2492" s="2" t="s">
        <v>6</v>
      </c>
    </row>
    <row r="2493" spans="1:3" x14ac:dyDescent="0.35">
      <c r="A2493" s="5">
        <v>2486</v>
      </c>
      <c r="B2493" s="2" t="str">
        <f>"00891818"</f>
        <v>00891818</v>
      </c>
      <c r="C2493" s="2" t="s">
        <v>4</v>
      </c>
    </row>
    <row r="2494" spans="1:3" x14ac:dyDescent="0.35">
      <c r="A2494" s="5">
        <v>2487</v>
      </c>
      <c r="B2494" s="2" t="str">
        <f>"00984384"</f>
        <v>00984384</v>
      </c>
      <c r="C2494" s="2" t="s">
        <v>4</v>
      </c>
    </row>
    <row r="2495" spans="1:3" x14ac:dyDescent="0.35">
      <c r="A2495" s="5">
        <v>2488</v>
      </c>
      <c r="B2495" s="2" t="str">
        <f>"201511028060"</f>
        <v>201511028060</v>
      </c>
      <c r="C2495" s="2" t="str">
        <f>"003"</f>
        <v>003</v>
      </c>
    </row>
    <row r="2496" spans="1:3" x14ac:dyDescent="0.35">
      <c r="A2496" s="5">
        <v>2489</v>
      </c>
      <c r="B2496" s="2" t="str">
        <f>"00724485"</f>
        <v>00724485</v>
      </c>
      <c r="C2496" s="2" t="s">
        <v>4</v>
      </c>
    </row>
    <row r="2497" spans="1:3" x14ac:dyDescent="0.35">
      <c r="A2497" s="5">
        <v>2490</v>
      </c>
      <c r="B2497" s="2" t="str">
        <f>"00885141"</f>
        <v>00885141</v>
      </c>
      <c r="C2497" s="2" t="s">
        <v>4</v>
      </c>
    </row>
    <row r="2498" spans="1:3" ht="29" x14ac:dyDescent="0.35">
      <c r="A2498" s="5">
        <v>2491</v>
      </c>
      <c r="B2498" s="2" t="str">
        <f>"00985533"</f>
        <v>00985533</v>
      </c>
      <c r="C2498" s="2" t="s">
        <v>10</v>
      </c>
    </row>
    <row r="2499" spans="1:3" x14ac:dyDescent="0.35">
      <c r="A2499" s="5">
        <v>2492</v>
      </c>
      <c r="B2499" s="2" t="str">
        <f>"00981911"</f>
        <v>00981911</v>
      </c>
      <c r="C2499" s="2" t="s">
        <v>12</v>
      </c>
    </row>
    <row r="2500" spans="1:3" ht="29" x14ac:dyDescent="0.35">
      <c r="A2500" s="5">
        <v>2493</v>
      </c>
      <c r="B2500" s="2" t="str">
        <f>"00984198"</f>
        <v>00984198</v>
      </c>
      <c r="C2500" s="2" t="s">
        <v>5</v>
      </c>
    </row>
    <row r="2501" spans="1:3" x14ac:dyDescent="0.35">
      <c r="A2501" s="5">
        <v>2494</v>
      </c>
      <c r="B2501" s="2" t="str">
        <f>"00986557"</f>
        <v>00986557</v>
      </c>
      <c r="C2501" s="2" t="str">
        <f>"003"</f>
        <v>003</v>
      </c>
    </row>
    <row r="2502" spans="1:3" x14ac:dyDescent="0.35">
      <c r="A2502" s="5">
        <v>2495</v>
      </c>
      <c r="B2502" s="2" t="str">
        <f>"00986567"</f>
        <v>00986567</v>
      </c>
      <c r="C2502" s="2" t="s">
        <v>4</v>
      </c>
    </row>
    <row r="2503" spans="1:3" x14ac:dyDescent="0.35">
      <c r="A2503" s="5">
        <v>2496</v>
      </c>
      <c r="B2503" s="2" t="str">
        <f>"00769579"</f>
        <v>00769579</v>
      </c>
      <c r="C2503" s="2" t="str">
        <f>"003"</f>
        <v>003</v>
      </c>
    </row>
    <row r="2504" spans="1:3" x14ac:dyDescent="0.35">
      <c r="A2504" s="5">
        <v>2497</v>
      </c>
      <c r="B2504" s="2" t="str">
        <f>"00984218"</f>
        <v>00984218</v>
      </c>
      <c r="C2504" s="2" t="s">
        <v>4</v>
      </c>
    </row>
    <row r="2505" spans="1:3" x14ac:dyDescent="0.35">
      <c r="A2505" s="5">
        <v>2498</v>
      </c>
      <c r="B2505" s="2" t="str">
        <f>"00541686"</f>
        <v>00541686</v>
      </c>
      <c r="C2505" s="2" t="s">
        <v>4</v>
      </c>
    </row>
    <row r="2506" spans="1:3" ht="29" x14ac:dyDescent="0.35">
      <c r="A2506" s="5">
        <v>2499</v>
      </c>
      <c r="B2506" s="2" t="str">
        <f>"00981088"</f>
        <v>00981088</v>
      </c>
      <c r="C2506" s="2" t="s">
        <v>5</v>
      </c>
    </row>
    <row r="2507" spans="1:3" x14ac:dyDescent="0.35">
      <c r="A2507" s="5">
        <v>2500</v>
      </c>
      <c r="B2507" s="2" t="str">
        <f>"00984101"</f>
        <v>00984101</v>
      </c>
      <c r="C2507" s="2" t="s">
        <v>12</v>
      </c>
    </row>
    <row r="2508" spans="1:3" x14ac:dyDescent="0.35">
      <c r="A2508" s="5">
        <v>2501</v>
      </c>
      <c r="B2508" s="2" t="str">
        <f>"00445987"</f>
        <v>00445987</v>
      </c>
      <c r="C2508" s="2" t="s">
        <v>6</v>
      </c>
    </row>
    <row r="2509" spans="1:3" x14ac:dyDescent="0.35">
      <c r="A2509" s="5">
        <v>2502</v>
      </c>
      <c r="B2509" s="2" t="str">
        <f>"201512004408"</f>
        <v>201512004408</v>
      </c>
      <c r="C2509" s="2" t="s">
        <v>4</v>
      </c>
    </row>
    <row r="2510" spans="1:3" x14ac:dyDescent="0.35">
      <c r="A2510" s="5">
        <v>2503</v>
      </c>
      <c r="B2510" s="2" t="str">
        <f>"00981771"</f>
        <v>00981771</v>
      </c>
      <c r="C2510" s="2" t="s">
        <v>4</v>
      </c>
    </row>
    <row r="2511" spans="1:3" x14ac:dyDescent="0.35">
      <c r="A2511" s="5">
        <v>2504</v>
      </c>
      <c r="B2511" s="2" t="str">
        <f>"201511017011"</f>
        <v>201511017011</v>
      </c>
      <c r="C2511" s="2" t="str">
        <f>"003"</f>
        <v>003</v>
      </c>
    </row>
    <row r="2512" spans="1:3" x14ac:dyDescent="0.35">
      <c r="A2512" s="5">
        <v>2505</v>
      </c>
      <c r="B2512" s="2" t="str">
        <f>"00982739"</f>
        <v>00982739</v>
      </c>
      <c r="C2512" s="2" t="s">
        <v>4</v>
      </c>
    </row>
    <row r="2513" spans="1:3" x14ac:dyDescent="0.35">
      <c r="A2513" s="5">
        <v>2506</v>
      </c>
      <c r="B2513" s="2" t="str">
        <f>"00769100"</f>
        <v>00769100</v>
      </c>
      <c r="C2513" s="2" t="str">
        <f>"003"</f>
        <v>003</v>
      </c>
    </row>
    <row r="2514" spans="1:3" x14ac:dyDescent="0.35">
      <c r="A2514" s="5">
        <v>2507</v>
      </c>
      <c r="B2514" s="2" t="str">
        <f>"201507002527"</f>
        <v>201507002527</v>
      </c>
      <c r="C2514" s="2" t="str">
        <f>"003"</f>
        <v>003</v>
      </c>
    </row>
    <row r="2515" spans="1:3" x14ac:dyDescent="0.35">
      <c r="A2515" s="5">
        <v>2508</v>
      </c>
      <c r="B2515" s="2" t="str">
        <f>"00985738"</f>
        <v>00985738</v>
      </c>
      <c r="C2515" s="2" t="s">
        <v>4</v>
      </c>
    </row>
    <row r="2516" spans="1:3" x14ac:dyDescent="0.35">
      <c r="A2516" s="5">
        <v>2509</v>
      </c>
      <c r="B2516" s="2" t="str">
        <f>"00938115"</f>
        <v>00938115</v>
      </c>
      <c r="C2516" s="2" t="str">
        <f>"001"</f>
        <v>001</v>
      </c>
    </row>
    <row r="2517" spans="1:3" x14ac:dyDescent="0.35">
      <c r="A2517" s="5">
        <v>2510</v>
      </c>
      <c r="B2517" s="2" t="str">
        <f>"00900062"</f>
        <v>00900062</v>
      </c>
      <c r="C2517" s="2" t="s">
        <v>4</v>
      </c>
    </row>
    <row r="2518" spans="1:3" x14ac:dyDescent="0.35">
      <c r="A2518" s="5">
        <v>2511</v>
      </c>
      <c r="B2518" s="2" t="str">
        <f>"00664219"</f>
        <v>00664219</v>
      </c>
      <c r="C2518" s="2" t="s">
        <v>4</v>
      </c>
    </row>
    <row r="2519" spans="1:3" x14ac:dyDescent="0.35">
      <c r="A2519" s="5">
        <v>2512</v>
      </c>
      <c r="B2519" s="2" t="str">
        <f>"00339927"</f>
        <v>00339927</v>
      </c>
      <c r="C2519" s="2" t="str">
        <f>"003"</f>
        <v>003</v>
      </c>
    </row>
    <row r="2520" spans="1:3" x14ac:dyDescent="0.35">
      <c r="A2520" s="5">
        <v>2513</v>
      </c>
      <c r="B2520" s="2" t="str">
        <f>"00166106"</f>
        <v>00166106</v>
      </c>
      <c r="C2520" s="2" t="s">
        <v>4</v>
      </c>
    </row>
    <row r="2521" spans="1:3" x14ac:dyDescent="0.35">
      <c r="A2521" s="5">
        <v>2514</v>
      </c>
      <c r="B2521" s="2" t="str">
        <f>"00987088"</f>
        <v>00987088</v>
      </c>
      <c r="C2521" s="2" t="str">
        <f>"003"</f>
        <v>003</v>
      </c>
    </row>
    <row r="2522" spans="1:3" x14ac:dyDescent="0.35">
      <c r="A2522" s="5">
        <v>2515</v>
      </c>
      <c r="B2522" s="2" t="str">
        <f>"00986060"</f>
        <v>00986060</v>
      </c>
      <c r="C2522" s="2" t="s">
        <v>4</v>
      </c>
    </row>
    <row r="2523" spans="1:3" ht="29" x14ac:dyDescent="0.35">
      <c r="A2523" s="5">
        <v>2516</v>
      </c>
      <c r="B2523" s="2" t="str">
        <f>"00986286"</f>
        <v>00986286</v>
      </c>
      <c r="C2523" s="2" t="s">
        <v>10</v>
      </c>
    </row>
    <row r="2524" spans="1:3" x14ac:dyDescent="0.35">
      <c r="A2524" s="5">
        <v>2517</v>
      </c>
      <c r="B2524" s="2" t="str">
        <f>"00984347"</f>
        <v>00984347</v>
      </c>
      <c r="C2524" s="2" t="s">
        <v>12</v>
      </c>
    </row>
    <row r="2525" spans="1:3" x14ac:dyDescent="0.35">
      <c r="A2525" s="5">
        <v>2518</v>
      </c>
      <c r="B2525" s="2" t="str">
        <f>"00985446"</f>
        <v>00985446</v>
      </c>
      <c r="C2525" s="2" t="s">
        <v>6</v>
      </c>
    </row>
    <row r="2526" spans="1:3" x14ac:dyDescent="0.35">
      <c r="A2526" s="5">
        <v>2519</v>
      </c>
      <c r="B2526" s="2" t="str">
        <f>"00985981"</f>
        <v>00985981</v>
      </c>
      <c r="C2526" s="2" t="s">
        <v>4</v>
      </c>
    </row>
    <row r="2527" spans="1:3" x14ac:dyDescent="0.35">
      <c r="A2527" s="5">
        <v>2520</v>
      </c>
      <c r="B2527" s="2" t="str">
        <f>"00128881"</f>
        <v>00128881</v>
      </c>
      <c r="C2527" s="2" t="s">
        <v>4</v>
      </c>
    </row>
    <row r="2528" spans="1:3" x14ac:dyDescent="0.35">
      <c r="A2528" s="5">
        <v>2521</v>
      </c>
      <c r="B2528" s="2" t="str">
        <f>"00960903"</f>
        <v>00960903</v>
      </c>
      <c r="C2528" s="2" t="str">
        <f>"003"</f>
        <v>003</v>
      </c>
    </row>
    <row r="2529" spans="1:3" x14ac:dyDescent="0.35">
      <c r="A2529" s="5">
        <v>2522</v>
      </c>
      <c r="B2529" s="2" t="str">
        <f>"00981995"</f>
        <v>00981995</v>
      </c>
      <c r="C2529" s="2" t="str">
        <f>"003"</f>
        <v>003</v>
      </c>
    </row>
    <row r="2530" spans="1:3" x14ac:dyDescent="0.35">
      <c r="A2530" s="5">
        <v>2523</v>
      </c>
      <c r="B2530" s="2" t="str">
        <f>"00984049"</f>
        <v>00984049</v>
      </c>
      <c r="C2530" s="2" t="s">
        <v>4</v>
      </c>
    </row>
    <row r="2531" spans="1:3" x14ac:dyDescent="0.35">
      <c r="A2531" s="5">
        <v>2524</v>
      </c>
      <c r="B2531" s="2" t="str">
        <f>"00944148"</f>
        <v>00944148</v>
      </c>
      <c r="C2531" s="2" t="s">
        <v>4</v>
      </c>
    </row>
    <row r="2532" spans="1:3" x14ac:dyDescent="0.35">
      <c r="A2532" s="5">
        <v>2525</v>
      </c>
      <c r="B2532" s="2" t="str">
        <f>"00449885"</f>
        <v>00449885</v>
      </c>
      <c r="C2532" s="2" t="str">
        <f>"004"</f>
        <v>004</v>
      </c>
    </row>
    <row r="2533" spans="1:3" x14ac:dyDescent="0.35">
      <c r="A2533" s="5">
        <v>2526</v>
      </c>
      <c r="B2533" s="2" t="str">
        <f>"00119658"</f>
        <v>00119658</v>
      </c>
      <c r="C2533" s="2" t="str">
        <f>"003"</f>
        <v>003</v>
      </c>
    </row>
    <row r="2534" spans="1:3" x14ac:dyDescent="0.35">
      <c r="A2534" s="5">
        <v>2527</v>
      </c>
      <c r="B2534" s="2" t="str">
        <f>"00986930"</f>
        <v>00986930</v>
      </c>
      <c r="C2534" s="2" t="str">
        <f>"003"</f>
        <v>003</v>
      </c>
    </row>
    <row r="2535" spans="1:3" x14ac:dyDescent="0.35">
      <c r="A2535" s="5">
        <v>2528</v>
      </c>
      <c r="B2535" s="2" t="str">
        <f>"00986959"</f>
        <v>00986959</v>
      </c>
      <c r="C2535" s="2" t="str">
        <f>"003"</f>
        <v>003</v>
      </c>
    </row>
    <row r="2536" spans="1:3" x14ac:dyDescent="0.35">
      <c r="A2536" s="5">
        <v>2529</v>
      </c>
      <c r="B2536" s="2" t="str">
        <f>"00448463"</f>
        <v>00448463</v>
      </c>
      <c r="C2536" s="2" t="s">
        <v>12</v>
      </c>
    </row>
    <row r="2537" spans="1:3" x14ac:dyDescent="0.35">
      <c r="A2537" s="5">
        <v>2530</v>
      </c>
      <c r="B2537" s="2" t="str">
        <f>"00983122"</f>
        <v>00983122</v>
      </c>
      <c r="C2537" s="2" t="str">
        <f>"004"</f>
        <v>004</v>
      </c>
    </row>
    <row r="2538" spans="1:3" x14ac:dyDescent="0.35">
      <c r="A2538" s="5">
        <v>2531</v>
      </c>
      <c r="B2538" s="2" t="str">
        <f>"201410002242"</f>
        <v>201410002242</v>
      </c>
      <c r="C2538" s="2" t="str">
        <f>"003"</f>
        <v>003</v>
      </c>
    </row>
    <row r="2539" spans="1:3" x14ac:dyDescent="0.35">
      <c r="A2539" s="5">
        <v>2532</v>
      </c>
      <c r="B2539" s="2" t="str">
        <f>"00766433"</f>
        <v>00766433</v>
      </c>
      <c r="C2539" s="2" t="s">
        <v>4</v>
      </c>
    </row>
    <row r="2540" spans="1:3" x14ac:dyDescent="0.35">
      <c r="A2540" s="5">
        <v>2533</v>
      </c>
      <c r="B2540" s="2" t="str">
        <f>"00977804"</f>
        <v>00977804</v>
      </c>
      <c r="C2540" s="2" t="str">
        <f>"003"</f>
        <v>003</v>
      </c>
    </row>
    <row r="2541" spans="1:3" x14ac:dyDescent="0.35">
      <c r="A2541" s="5">
        <v>2534</v>
      </c>
      <c r="B2541" s="2" t="str">
        <f>"00491387"</f>
        <v>00491387</v>
      </c>
      <c r="C2541" s="2" t="s">
        <v>4</v>
      </c>
    </row>
    <row r="2542" spans="1:3" x14ac:dyDescent="0.35">
      <c r="A2542" s="5">
        <v>2535</v>
      </c>
      <c r="B2542" s="2" t="str">
        <f>"00986271"</f>
        <v>00986271</v>
      </c>
      <c r="C2542" s="2" t="s">
        <v>4</v>
      </c>
    </row>
    <row r="2543" spans="1:3" x14ac:dyDescent="0.35">
      <c r="A2543" s="5">
        <v>2536</v>
      </c>
      <c r="B2543" s="2" t="str">
        <f>"00982349"</f>
        <v>00982349</v>
      </c>
      <c r="C2543" s="2" t="str">
        <f>"003"</f>
        <v>003</v>
      </c>
    </row>
    <row r="2544" spans="1:3" x14ac:dyDescent="0.35">
      <c r="A2544" s="5">
        <v>2537</v>
      </c>
      <c r="B2544" s="2" t="str">
        <f>"00252220"</f>
        <v>00252220</v>
      </c>
      <c r="C2544" s="2" t="s">
        <v>4</v>
      </c>
    </row>
    <row r="2545" spans="1:3" x14ac:dyDescent="0.35">
      <c r="A2545" s="5">
        <v>2538</v>
      </c>
      <c r="B2545" s="2" t="str">
        <f>"00201426"</f>
        <v>00201426</v>
      </c>
      <c r="C2545" s="2" t="s">
        <v>4</v>
      </c>
    </row>
    <row r="2546" spans="1:3" ht="29" x14ac:dyDescent="0.35">
      <c r="A2546" s="5">
        <v>2539</v>
      </c>
      <c r="B2546" s="2" t="str">
        <f>"00926864"</f>
        <v>00926864</v>
      </c>
      <c r="C2546" s="2" t="s">
        <v>5</v>
      </c>
    </row>
    <row r="2547" spans="1:3" x14ac:dyDescent="0.35">
      <c r="A2547" s="5">
        <v>2540</v>
      </c>
      <c r="B2547" s="2" t="str">
        <f>"00089209"</f>
        <v>00089209</v>
      </c>
      <c r="C2547" s="2" t="str">
        <f>"003"</f>
        <v>003</v>
      </c>
    </row>
    <row r="2548" spans="1:3" x14ac:dyDescent="0.35">
      <c r="A2548" s="5">
        <v>2541</v>
      </c>
      <c r="B2548" s="2" t="str">
        <f>"00302323"</f>
        <v>00302323</v>
      </c>
      <c r="C2548" s="2" t="s">
        <v>4</v>
      </c>
    </row>
    <row r="2549" spans="1:3" x14ac:dyDescent="0.35">
      <c r="A2549" s="5">
        <v>2542</v>
      </c>
      <c r="B2549" s="2" t="str">
        <f>"00872118"</f>
        <v>00872118</v>
      </c>
      <c r="C2549" s="2" t="str">
        <f>"003"</f>
        <v>003</v>
      </c>
    </row>
    <row r="2550" spans="1:3" x14ac:dyDescent="0.35">
      <c r="A2550" s="5">
        <v>2543</v>
      </c>
      <c r="B2550" s="2" t="str">
        <f>"201511042286"</f>
        <v>201511042286</v>
      </c>
      <c r="C2550" s="2" t="s">
        <v>12</v>
      </c>
    </row>
    <row r="2551" spans="1:3" x14ac:dyDescent="0.35">
      <c r="A2551" s="5">
        <v>2544</v>
      </c>
      <c r="B2551" s="2" t="str">
        <f>"00817301"</f>
        <v>00817301</v>
      </c>
      <c r="C2551" s="2" t="s">
        <v>4</v>
      </c>
    </row>
    <row r="2552" spans="1:3" x14ac:dyDescent="0.35">
      <c r="A2552" s="5">
        <v>2545</v>
      </c>
      <c r="B2552" s="2" t="str">
        <f>"00851244"</f>
        <v>00851244</v>
      </c>
      <c r="C2552" s="2" t="str">
        <f>"003"</f>
        <v>003</v>
      </c>
    </row>
    <row r="2553" spans="1:3" x14ac:dyDescent="0.35">
      <c r="A2553" s="5">
        <v>2546</v>
      </c>
      <c r="B2553" s="2" t="str">
        <f>"00853032"</f>
        <v>00853032</v>
      </c>
      <c r="C2553" s="2" t="str">
        <f>"003"</f>
        <v>003</v>
      </c>
    </row>
    <row r="2554" spans="1:3" x14ac:dyDescent="0.35">
      <c r="A2554" s="5">
        <v>2547</v>
      </c>
      <c r="B2554" s="2" t="str">
        <f>"00985838"</f>
        <v>00985838</v>
      </c>
      <c r="C2554" s="2" t="s">
        <v>4</v>
      </c>
    </row>
    <row r="2555" spans="1:3" x14ac:dyDescent="0.35">
      <c r="A2555" s="5">
        <v>2548</v>
      </c>
      <c r="B2555" s="2" t="str">
        <f>"00464427"</f>
        <v>00464427</v>
      </c>
      <c r="C2555" s="2" t="str">
        <f>"001"</f>
        <v>001</v>
      </c>
    </row>
    <row r="2556" spans="1:3" x14ac:dyDescent="0.35">
      <c r="A2556" s="5">
        <v>2549</v>
      </c>
      <c r="B2556" s="2" t="str">
        <f>"00155278"</f>
        <v>00155278</v>
      </c>
      <c r="C2556" s="2" t="s">
        <v>4</v>
      </c>
    </row>
    <row r="2557" spans="1:3" x14ac:dyDescent="0.35">
      <c r="A2557" s="5">
        <v>2550</v>
      </c>
      <c r="B2557" s="2" t="str">
        <f>"00984675"</f>
        <v>00984675</v>
      </c>
      <c r="C2557" s="2" t="s">
        <v>4</v>
      </c>
    </row>
    <row r="2558" spans="1:3" x14ac:dyDescent="0.35">
      <c r="A2558" s="5">
        <v>2551</v>
      </c>
      <c r="B2558" s="2" t="str">
        <f>"00980856"</f>
        <v>00980856</v>
      </c>
      <c r="C2558" s="2" t="s">
        <v>6</v>
      </c>
    </row>
    <row r="2559" spans="1:3" ht="29" x14ac:dyDescent="0.35">
      <c r="A2559" s="5">
        <v>2552</v>
      </c>
      <c r="B2559" s="2" t="str">
        <f>"00478396"</f>
        <v>00478396</v>
      </c>
      <c r="C2559" s="2" t="s">
        <v>5</v>
      </c>
    </row>
    <row r="2560" spans="1:3" x14ac:dyDescent="0.35">
      <c r="A2560" s="5">
        <v>2553</v>
      </c>
      <c r="B2560" s="2" t="str">
        <f>"00984672"</f>
        <v>00984672</v>
      </c>
      <c r="C2560" s="2" t="s">
        <v>4</v>
      </c>
    </row>
    <row r="2561" spans="1:3" x14ac:dyDescent="0.35">
      <c r="A2561" s="5">
        <v>2554</v>
      </c>
      <c r="B2561" s="2" t="str">
        <f>"00985429"</f>
        <v>00985429</v>
      </c>
      <c r="C2561" s="2" t="s">
        <v>9</v>
      </c>
    </row>
    <row r="2562" spans="1:3" x14ac:dyDescent="0.35">
      <c r="A2562" s="5">
        <v>2555</v>
      </c>
      <c r="B2562" s="2" t="str">
        <f>"201406006768"</f>
        <v>201406006768</v>
      </c>
      <c r="C2562" s="2" t="s">
        <v>12</v>
      </c>
    </row>
    <row r="2563" spans="1:3" ht="29" x14ac:dyDescent="0.35">
      <c r="A2563" s="5">
        <v>2556</v>
      </c>
      <c r="B2563" s="2" t="str">
        <f>"00985719"</f>
        <v>00985719</v>
      </c>
      <c r="C2563" s="2" t="s">
        <v>5</v>
      </c>
    </row>
    <row r="2564" spans="1:3" x14ac:dyDescent="0.35">
      <c r="A2564" s="5">
        <v>2557</v>
      </c>
      <c r="B2564" s="2" t="str">
        <f>"00039619"</f>
        <v>00039619</v>
      </c>
      <c r="C2564" s="2" t="str">
        <f>"003"</f>
        <v>003</v>
      </c>
    </row>
    <row r="2565" spans="1:3" x14ac:dyDescent="0.35">
      <c r="A2565" s="5">
        <v>2558</v>
      </c>
      <c r="B2565" s="2" t="str">
        <f>"00449794"</f>
        <v>00449794</v>
      </c>
      <c r="C2565" s="2" t="s">
        <v>4</v>
      </c>
    </row>
    <row r="2566" spans="1:3" x14ac:dyDescent="0.35">
      <c r="A2566" s="5">
        <v>2559</v>
      </c>
      <c r="B2566" s="2" t="str">
        <f>"201511029671"</f>
        <v>201511029671</v>
      </c>
      <c r="C2566" s="2" t="str">
        <f>"001"</f>
        <v>001</v>
      </c>
    </row>
    <row r="2567" spans="1:3" x14ac:dyDescent="0.35">
      <c r="A2567" s="5">
        <v>2560</v>
      </c>
      <c r="B2567" s="2" t="str">
        <f>"00927201"</f>
        <v>00927201</v>
      </c>
      <c r="C2567" s="2" t="s">
        <v>6</v>
      </c>
    </row>
    <row r="2568" spans="1:3" x14ac:dyDescent="0.35">
      <c r="A2568" s="5">
        <v>2561</v>
      </c>
      <c r="B2568" s="2" t="str">
        <f>"00985580"</f>
        <v>00985580</v>
      </c>
      <c r="C2568" s="2" t="str">
        <f>"003"</f>
        <v>003</v>
      </c>
    </row>
    <row r="2569" spans="1:3" x14ac:dyDescent="0.35">
      <c r="A2569" s="5">
        <v>2562</v>
      </c>
      <c r="B2569" s="2" t="str">
        <f>"00979110"</f>
        <v>00979110</v>
      </c>
      <c r="C2569" s="2" t="s">
        <v>6</v>
      </c>
    </row>
    <row r="2570" spans="1:3" x14ac:dyDescent="0.35">
      <c r="A2570" s="5">
        <v>2563</v>
      </c>
      <c r="B2570" s="2" t="str">
        <f>"00983136"</f>
        <v>00983136</v>
      </c>
      <c r="C2570" s="2" t="s">
        <v>4</v>
      </c>
    </row>
    <row r="2571" spans="1:3" x14ac:dyDescent="0.35">
      <c r="A2571" s="5">
        <v>2564</v>
      </c>
      <c r="B2571" s="2" t="str">
        <f>"00705460"</f>
        <v>00705460</v>
      </c>
      <c r="C2571" s="2" t="str">
        <f>"003"</f>
        <v>003</v>
      </c>
    </row>
    <row r="2572" spans="1:3" x14ac:dyDescent="0.35">
      <c r="A2572" s="5">
        <v>2565</v>
      </c>
      <c r="B2572" s="2" t="str">
        <f>"00450610"</f>
        <v>00450610</v>
      </c>
      <c r="C2572" s="2" t="s">
        <v>4</v>
      </c>
    </row>
    <row r="2573" spans="1:3" x14ac:dyDescent="0.35">
      <c r="A2573" s="5">
        <v>2566</v>
      </c>
      <c r="B2573" s="2" t="str">
        <f>"00908403"</f>
        <v>00908403</v>
      </c>
      <c r="C2573" s="2" t="str">
        <f>"003"</f>
        <v>003</v>
      </c>
    </row>
    <row r="2574" spans="1:3" x14ac:dyDescent="0.35">
      <c r="A2574" s="5">
        <v>2567</v>
      </c>
      <c r="B2574" s="2" t="str">
        <f>"00982632"</f>
        <v>00982632</v>
      </c>
      <c r="C2574" s="2" t="s">
        <v>4</v>
      </c>
    </row>
    <row r="2575" spans="1:3" x14ac:dyDescent="0.35">
      <c r="A2575" s="5">
        <v>2568</v>
      </c>
      <c r="B2575" s="2" t="str">
        <f>"00768502"</f>
        <v>00768502</v>
      </c>
      <c r="C2575" s="2" t="s">
        <v>4</v>
      </c>
    </row>
    <row r="2576" spans="1:3" ht="29" x14ac:dyDescent="0.35">
      <c r="A2576" s="5">
        <v>2569</v>
      </c>
      <c r="B2576" s="2" t="str">
        <f>"00743695"</f>
        <v>00743695</v>
      </c>
      <c r="C2576" s="2" t="s">
        <v>10</v>
      </c>
    </row>
    <row r="2577" spans="1:3" x14ac:dyDescent="0.35">
      <c r="A2577" s="5">
        <v>2570</v>
      </c>
      <c r="B2577" s="2" t="str">
        <f>"00986995"</f>
        <v>00986995</v>
      </c>
      <c r="C2577" s="2" t="s">
        <v>6</v>
      </c>
    </row>
    <row r="2578" spans="1:3" x14ac:dyDescent="0.35">
      <c r="A2578" s="5">
        <v>2571</v>
      </c>
      <c r="B2578" s="2" t="str">
        <f>"00547947"</f>
        <v>00547947</v>
      </c>
      <c r="C2578" s="2" t="str">
        <f>"003"</f>
        <v>003</v>
      </c>
    </row>
    <row r="2579" spans="1:3" x14ac:dyDescent="0.35">
      <c r="A2579" s="5">
        <v>2572</v>
      </c>
      <c r="B2579" s="2" t="str">
        <f>"00032762"</f>
        <v>00032762</v>
      </c>
      <c r="C2579" s="2" t="s">
        <v>4</v>
      </c>
    </row>
    <row r="2580" spans="1:3" x14ac:dyDescent="0.35">
      <c r="A2580" s="5">
        <v>2573</v>
      </c>
      <c r="B2580" s="2" t="str">
        <f>"00985789"</f>
        <v>00985789</v>
      </c>
      <c r="C2580" s="2" t="s">
        <v>4</v>
      </c>
    </row>
    <row r="2581" spans="1:3" x14ac:dyDescent="0.35">
      <c r="A2581" s="5">
        <v>2574</v>
      </c>
      <c r="B2581" s="2" t="str">
        <f>"00915629"</f>
        <v>00915629</v>
      </c>
      <c r="C2581" s="2" t="s">
        <v>4</v>
      </c>
    </row>
    <row r="2582" spans="1:3" x14ac:dyDescent="0.35">
      <c r="A2582" s="5">
        <v>2575</v>
      </c>
      <c r="B2582" s="2" t="str">
        <f>"00592731"</f>
        <v>00592731</v>
      </c>
      <c r="C2582" s="2" t="s">
        <v>4</v>
      </c>
    </row>
    <row r="2583" spans="1:3" x14ac:dyDescent="0.35">
      <c r="A2583" s="5">
        <v>2576</v>
      </c>
      <c r="B2583" s="2" t="str">
        <f>"00801849"</f>
        <v>00801849</v>
      </c>
      <c r="C2583" s="2" t="s">
        <v>12</v>
      </c>
    </row>
    <row r="2584" spans="1:3" x14ac:dyDescent="0.35">
      <c r="A2584" s="5">
        <v>2577</v>
      </c>
      <c r="B2584" s="2" t="str">
        <f>"00355816"</f>
        <v>00355816</v>
      </c>
      <c r="C2584" s="2" t="str">
        <f>"003"</f>
        <v>003</v>
      </c>
    </row>
    <row r="2585" spans="1:3" x14ac:dyDescent="0.35">
      <c r="A2585" s="5">
        <v>2578</v>
      </c>
      <c r="B2585" s="2" t="str">
        <f>"201502001129"</f>
        <v>201502001129</v>
      </c>
      <c r="C2585" s="2" t="s">
        <v>6</v>
      </c>
    </row>
    <row r="2586" spans="1:3" x14ac:dyDescent="0.35">
      <c r="A2586" s="5">
        <v>2579</v>
      </c>
      <c r="B2586" s="2" t="str">
        <f>"00750603"</f>
        <v>00750603</v>
      </c>
      <c r="C2586" s="2" t="str">
        <f>"001"</f>
        <v>001</v>
      </c>
    </row>
    <row r="2587" spans="1:3" x14ac:dyDescent="0.35">
      <c r="A2587" s="5">
        <v>2580</v>
      </c>
      <c r="B2587" s="2" t="str">
        <f>"00926943"</f>
        <v>00926943</v>
      </c>
      <c r="C2587" s="2" t="s">
        <v>4</v>
      </c>
    </row>
    <row r="2588" spans="1:3" x14ac:dyDescent="0.35">
      <c r="A2588" s="5">
        <v>2581</v>
      </c>
      <c r="B2588" s="2" t="str">
        <f>"00981945"</f>
        <v>00981945</v>
      </c>
      <c r="C2588" s="2" t="str">
        <f>"004"</f>
        <v>004</v>
      </c>
    </row>
    <row r="2589" spans="1:3" ht="29" x14ac:dyDescent="0.35">
      <c r="A2589" s="5">
        <v>2582</v>
      </c>
      <c r="B2589" s="2" t="str">
        <f>"00980518"</f>
        <v>00980518</v>
      </c>
      <c r="C2589" s="2" t="s">
        <v>5</v>
      </c>
    </row>
    <row r="2590" spans="1:3" x14ac:dyDescent="0.35">
      <c r="A2590" s="5">
        <v>2583</v>
      </c>
      <c r="B2590" s="2" t="str">
        <f>"00984545"</f>
        <v>00984545</v>
      </c>
      <c r="C2590" s="2" t="s">
        <v>4</v>
      </c>
    </row>
    <row r="2591" spans="1:3" x14ac:dyDescent="0.35">
      <c r="A2591" s="5">
        <v>2584</v>
      </c>
      <c r="B2591" s="2" t="str">
        <f>"00984562"</f>
        <v>00984562</v>
      </c>
      <c r="C2591" s="2" t="s">
        <v>4</v>
      </c>
    </row>
    <row r="2592" spans="1:3" x14ac:dyDescent="0.35">
      <c r="A2592" s="5">
        <v>2585</v>
      </c>
      <c r="B2592" s="2" t="str">
        <f>"00726021"</f>
        <v>00726021</v>
      </c>
      <c r="C2592" s="2" t="str">
        <f>"003"</f>
        <v>003</v>
      </c>
    </row>
    <row r="2593" spans="1:3" ht="29" x14ac:dyDescent="0.35">
      <c r="A2593" s="5">
        <v>2586</v>
      </c>
      <c r="B2593" s="2" t="str">
        <f>"00983900"</f>
        <v>00983900</v>
      </c>
      <c r="C2593" s="2" t="s">
        <v>5</v>
      </c>
    </row>
    <row r="2594" spans="1:3" x14ac:dyDescent="0.35">
      <c r="A2594" s="5">
        <v>2587</v>
      </c>
      <c r="B2594" s="2" t="str">
        <f>"00986901"</f>
        <v>00986901</v>
      </c>
      <c r="C2594" s="2" t="str">
        <f>"003"</f>
        <v>003</v>
      </c>
    </row>
    <row r="2595" spans="1:3" x14ac:dyDescent="0.35">
      <c r="A2595" s="5">
        <v>2588</v>
      </c>
      <c r="B2595" s="2" t="str">
        <f>"00982563"</f>
        <v>00982563</v>
      </c>
      <c r="C2595" s="2" t="str">
        <f>"003"</f>
        <v>003</v>
      </c>
    </row>
    <row r="2596" spans="1:3" x14ac:dyDescent="0.35">
      <c r="A2596" s="5">
        <v>2589</v>
      </c>
      <c r="B2596" s="2" t="str">
        <f>"00981296"</f>
        <v>00981296</v>
      </c>
      <c r="C2596" s="2" t="s">
        <v>4</v>
      </c>
    </row>
    <row r="2597" spans="1:3" x14ac:dyDescent="0.35">
      <c r="A2597" s="5">
        <v>2590</v>
      </c>
      <c r="B2597" s="2" t="str">
        <f>"00975976"</f>
        <v>00975976</v>
      </c>
      <c r="C2597" s="2" t="str">
        <f>"003"</f>
        <v>003</v>
      </c>
    </row>
    <row r="2598" spans="1:3" x14ac:dyDescent="0.35">
      <c r="A2598" s="5">
        <v>2591</v>
      </c>
      <c r="B2598" s="2" t="str">
        <f>"00811371"</f>
        <v>00811371</v>
      </c>
      <c r="C2598" s="2" t="str">
        <f>"003"</f>
        <v>003</v>
      </c>
    </row>
    <row r="2599" spans="1:3" x14ac:dyDescent="0.35">
      <c r="A2599" s="5">
        <v>2592</v>
      </c>
      <c r="B2599" s="2" t="str">
        <f>"00925925"</f>
        <v>00925925</v>
      </c>
      <c r="C2599" s="2" t="s">
        <v>4</v>
      </c>
    </row>
    <row r="2600" spans="1:3" x14ac:dyDescent="0.35">
      <c r="A2600" s="5">
        <v>2593</v>
      </c>
      <c r="B2600" s="2" t="str">
        <f>"00447793"</f>
        <v>00447793</v>
      </c>
      <c r="C2600" s="2" t="str">
        <f>"003"</f>
        <v>003</v>
      </c>
    </row>
    <row r="2601" spans="1:3" ht="29" x14ac:dyDescent="0.35">
      <c r="A2601" s="5">
        <v>2594</v>
      </c>
      <c r="B2601" s="2" t="str">
        <f>"00439868"</f>
        <v>00439868</v>
      </c>
      <c r="C2601" s="2" t="s">
        <v>10</v>
      </c>
    </row>
    <row r="2602" spans="1:3" x14ac:dyDescent="0.35">
      <c r="A2602" s="5">
        <v>2595</v>
      </c>
      <c r="B2602" s="2" t="str">
        <f>"00983599"</f>
        <v>00983599</v>
      </c>
      <c r="C2602" s="2" t="str">
        <f>"003"</f>
        <v>003</v>
      </c>
    </row>
    <row r="2603" spans="1:3" x14ac:dyDescent="0.35">
      <c r="A2603" s="5">
        <v>2596</v>
      </c>
      <c r="B2603" s="2" t="str">
        <f>"00983655"</f>
        <v>00983655</v>
      </c>
      <c r="C2603" s="2" t="s">
        <v>4</v>
      </c>
    </row>
    <row r="2604" spans="1:3" x14ac:dyDescent="0.35">
      <c r="A2604" s="5">
        <v>2597</v>
      </c>
      <c r="B2604" s="2" t="str">
        <f>"201511022716"</f>
        <v>201511022716</v>
      </c>
      <c r="C2604" s="2" t="s">
        <v>4</v>
      </c>
    </row>
    <row r="2605" spans="1:3" x14ac:dyDescent="0.35">
      <c r="A2605" s="5">
        <v>2598</v>
      </c>
      <c r="B2605" s="2" t="str">
        <f>"00985069"</f>
        <v>00985069</v>
      </c>
      <c r="C2605" s="2" t="s">
        <v>6</v>
      </c>
    </row>
    <row r="2606" spans="1:3" x14ac:dyDescent="0.35">
      <c r="A2606" s="5">
        <v>2599</v>
      </c>
      <c r="B2606" s="2" t="str">
        <f>"00949639"</f>
        <v>00949639</v>
      </c>
      <c r="C2606" s="2" t="str">
        <f>"003"</f>
        <v>003</v>
      </c>
    </row>
    <row r="2607" spans="1:3" x14ac:dyDescent="0.35">
      <c r="A2607" s="5">
        <v>2600</v>
      </c>
      <c r="B2607" s="2" t="str">
        <f>"00113322"</f>
        <v>00113322</v>
      </c>
      <c r="C2607" s="2" t="s">
        <v>4</v>
      </c>
    </row>
    <row r="2608" spans="1:3" x14ac:dyDescent="0.35">
      <c r="A2608" s="5">
        <v>2601</v>
      </c>
      <c r="B2608" s="2" t="str">
        <f>"00155478"</f>
        <v>00155478</v>
      </c>
      <c r="C2608" s="2" t="str">
        <f>"003"</f>
        <v>003</v>
      </c>
    </row>
    <row r="2609" spans="1:3" x14ac:dyDescent="0.35">
      <c r="A2609" s="5">
        <v>2602</v>
      </c>
      <c r="B2609" s="2" t="str">
        <f>"00978186"</f>
        <v>00978186</v>
      </c>
      <c r="C2609" s="2" t="s">
        <v>6</v>
      </c>
    </row>
    <row r="2610" spans="1:3" x14ac:dyDescent="0.35">
      <c r="A2610" s="5">
        <v>2603</v>
      </c>
      <c r="B2610" s="2" t="str">
        <f>"00450067"</f>
        <v>00450067</v>
      </c>
      <c r="C2610" s="2" t="s">
        <v>4</v>
      </c>
    </row>
    <row r="2611" spans="1:3" x14ac:dyDescent="0.35">
      <c r="A2611" s="5">
        <v>2604</v>
      </c>
      <c r="B2611" s="2" t="str">
        <f>"00465658"</f>
        <v>00465658</v>
      </c>
      <c r="C2611" s="2" t="str">
        <f>"003"</f>
        <v>003</v>
      </c>
    </row>
    <row r="2612" spans="1:3" x14ac:dyDescent="0.35">
      <c r="A2612" s="5">
        <v>2605</v>
      </c>
      <c r="B2612" s="2" t="str">
        <f>"00926633"</f>
        <v>00926633</v>
      </c>
      <c r="C2612" s="2" t="str">
        <f>"003"</f>
        <v>003</v>
      </c>
    </row>
    <row r="2613" spans="1:3" x14ac:dyDescent="0.35">
      <c r="A2613" s="5">
        <v>2606</v>
      </c>
      <c r="B2613" s="2" t="str">
        <f>"201412003093"</f>
        <v>201412003093</v>
      </c>
      <c r="C2613" s="2" t="str">
        <f>"003"</f>
        <v>003</v>
      </c>
    </row>
    <row r="2614" spans="1:3" x14ac:dyDescent="0.35">
      <c r="A2614" s="5">
        <v>2607</v>
      </c>
      <c r="B2614" s="2" t="str">
        <f>"00983637"</f>
        <v>00983637</v>
      </c>
      <c r="C2614" s="2" t="str">
        <f>"001"</f>
        <v>001</v>
      </c>
    </row>
    <row r="2615" spans="1:3" x14ac:dyDescent="0.35">
      <c r="A2615" s="5">
        <v>2608</v>
      </c>
      <c r="B2615" s="2" t="str">
        <f>"00549731"</f>
        <v>00549731</v>
      </c>
      <c r="C2615" s="2" t="s">
        <v>4</v>
      </c>
    </row>
    <row r="2616" spans="1:3" x14ac:dyDescent="0.35">
      <c r="A2616" s="5">
        <v>2609</v>
      </c>
      <c r="B2616" s="2" t="str">
        <f>"00377455"</f>
        <v>00377455</v>
      </c>
      <c r="C2616" s="2" t="str">
        <f>"003"</f>
        <v>003</v>
      </c>
    </row>
    <row r="2617" spans="1:3" x14ac:dyDescent="0.35">
      <c r="A2617" s="5">
        <v>2610</v>
      </c>
      <c r="B2617" s="2" t="str">
        <f>"00509784"</f>
        <v>00509784</v>
      </c>
      <c r="C2617" s="2" t="s">
        <v>4</v>
      </c>
    </row>
    <row r="2618" spans="1:3" x14ac:dyDescent="0.35">
      <c r="A2618" s="5">
        <v>2611</v>
      </c>
      <c r="B2618" s="2" t="str">
        <f>"00976298"</f>
        <v>00976298</v>
      </c>
      <c r="C2618" s="2" t="s">
        <v>4</v>
      </c>
    </row>
    <row r="2619" spans="1:3" ht="29" x14ac:dyDescent="0.35">
      <c r="A2619" s="5">
        <v>2612</v>
      </c>
      <c r="B2619" s="2" t="str">
        <f>"00985835"</f>
        <v>00985835</v>
      </c>
      <c r="C2619" s="2" t="s">
        <v>10</v>
      </c>
    </row>
    <row r="2620" spans="1:3" x14ac:dyDescent="0.35">
      <c r="A2620" s="5">
        <v>2613</v>
      </c>
      <c r="B2620" s="2" t="str">
        <f>"00928513"</f>
        <v>00928513</v>
      </c>
      <c r="C2620" s="2" t="s">
        <v>4</v>
      </c>
    </row>
    <row r="2621" spans="1:3" x14ac:dyDescent="0.35">
      <c r="A2621" s="5">
        <v>2614</v>
      </c>
      <c r="B2621" s="2" t="str">
        <f>"00875942"</f>
        <v>00875942</v>
      </c>
      <c r="C2621" s="2" t="s">
        <v>4</v>
      </c>
    </row>
    <row r="2622" spans="1:3" x14ac:dyDescent="0.35">
      <c r="A2622" s="5">
        <v>2615</v>
      </c>
      <c r="B2622" s="2" t="str">
        <f>"00938068"</f>
        <v>00938068</v>
      </c>
      <c r="C2622" s="2" t="s">
        <v>6</v>
      </c>
    </row>
    <row r="2623" spans="1:3" x14ac:dyDescent="0.35">
      <c r="A2623" s="5">
        <v>2616</v>
      </c>
      <c r="B2623" s="2" t="str">
        <f>"00965981"</f>
        <v>00965981</v>
      </c>
      <c r="C2623" s="2" t="s">
        <v>4</v>
      </c>
    </row>
    <row r="2624" spans="1:3" x14ac:dyDescent="0.35">
      <c r="A2624" s="5">
        <v>2617</v>
      </c>
      <c r="B2624" s="2" t="str">
        <f>"00476607"</f>
        <v>00476607</v>
      </c>
      <c r="C2624" s="2" t="s">
        <v>4</v>
      </c>
    </row>
    <row r="2625" spans="1:3" x14ac:dyDescent="0.35">
      <c r="A2625" s="5">
        <v>2618</v>
      </c>
      <c r="B2625" s="2" t="str">
        <f>"00986609"</f>
        <v>00986609</v>
      </c>
      <c r="C2625" s="2" t="str">
        <f>"003"</f>
        <v>003</v>
      </c>
    </row>
    <row r="2626" spans="1:3" x14ac:dyDescent="0.35">
      <c r="A2626" s="5">
        <v>2619</v>
      </c>
      <c r="B2626" s="2" t="str">
        <f>"201504002348"</f>
        <v>201504002348</v>
      </c>
      <c r="C2626" s="2" t="s">
        <v>4</v>
      </c>
    </row>
    <row r="2627" spans="1:3" ht="29" x14ac:dyDescent="0.35">
      <c r="A2627" s="5">
        <v>2620</v>
      </c>
      <c r="B2627" s="2" t="str">
        <f>"00981936"</f>
        <v>00981936</v>
      </c>
      <c r="C2627" s="2" t="s">
        <v>5</v>
      </c>
    </row>
    <row r="2628" spans="1:3" x14ac:dyDescent="0.35">
      <c r="A2628" s="5">
        <v>2621</v>
      </c>
      <c r="B2628" s="2" t="str">
        <f>"00278867"</f>
        <v>00278867</v>
      </c>
      <c r="C2628" s="2" t="s">
        <v>4</v>
      </c>
    </row>
    <row r="2629" spans="1:3" ht="29" x14ac:dyDescent="0.35">
      <c r="A2629" s="5">
        <v>2622</v>
      </c>
      <c r="B2629" s="2" t="str">
        <f>"00982846"</f>
        <v>00982846</v>
      </c>
      <c r="C2629" s="2" t="s">
        <v>5</v>
      </c>
    </row>
    <row r="2630" spans="1:3" x14ac:dyDescent="0.35">
      <c r="A2630" s="5">
        <v>2623</v>
      </c>
      <c r="B2630" s="2" t="str">
        <f>"00983630"</f>
        <v>00983630</v>
      </c>
      <c r="C2630" s="2" t="str">
        <f>"004"</f>
        <v>004</v>
      </c>
    </row>
    <row r="2631" spans="1:3" x14ac:dyDescent="0.35">
      <c r="A2631" s="5">
        <v>2624</v>
      </c>
      <c r="B2631" s="2" t="str">
        <f>"00985019"</f>
        <v>00985019</v>
      </c>
      <c r="C2631" s="2" t="s">
        <v>4</v>
      </c>
    </row>
    <row r="2632" spans="1:3" x14ac:dyDescent="0.35">
      <c r="A2632" s="5">
        <v>2625</v>
      </c>
      <c r="B2632" s="2" t="str">
        <f>"00102597"</f>
        <v>00102597</v>
      </c>
      <c r="C2632" s="2" t="str">
        <f>"003"</f>
        <v>003</v>
      </c>
    </row>
    <row r="2633" spans="1:3" x14ac:dyDescent="0.35">
      <c r="A2633" s="5">
        <v>2626</v>
      </c>
      <c r="B2633" s="2" t="str">
        <f>"00397342"</f>
        <v>00397342</v>
      </c>
      <c r="C2633" s="2" t="s">
        <v>4</v>
      </c>
    </row>
    <row r="2634" spans="1:3" x14ac:dyDescent="0.35">
      <c r="A2634" s="5">
        <v>2627</v>
      </c>
      <c r="B2634" s="2" t="str">
        <f>"00984820"</f>
        <v>00984820</v>
      </c>
      <c r="C2634" s="2" t="s">
        <v>4</v>
      </c>
    </row>
    <row r="2635" spans="1:3" x14ac:dyDescent="0.35">
      <c r="A2635" s="5">
        <v>2628</v>
      </c>
      <c r="B2635" s="2" t="str">
        <f>"00735484"</f>
        <v>00735484</v>
      </c>
      <c r="C2635" s="2" t="str">
        <f>"003"</f>
        <v>003</v>
      </c>
    </row>
    <row r="2636" spans="1:3" x14ac:dyDescent="0.35">
      <c r="A2636" s="5">
        <v>2629</v>
      </c>
      <c r="B2636" s="2" t="str">
        <f>"00329617"</f>
        <v>00329617</v>
      </c>
      <c r="C2636" s="2" t="str">
        <f>"003"</f>
        <v>003</v>
      </c>
    </row>
    <row r="2637" spans="1:3" x14ac:dyDescent="0.35">
      <c r="A2637" s="5">
        <v>2630</v>
      </c>
      <c r="B2637" s="2" t="str">
        <f>"00444140"</f>
        <v>00444140</v>
      </c>
      <c r="C2637" s="2" t="str">
        <f>"003"</f>
        <v>003</v>
      </c>
    </row>
    <row r="2638" spans="1:3" x14ac:dyDescent="0.35">
      <c r="A2638" s="5">
        <v>2631</v>
      </c>
      <c r="B2638" s="2" t="str">
        <f>"201402005063"</f>
        <v>201402005063</v>
      </c>
      <c r="C2638" s="2" t="str">
        <f>"003"</f>
        <v>003</v>
      </c>
    </row>
    <row r="2639" spans="1:3" x14ac:dyDescent="0.35">
      <c r="A2639" s="5">
        <v>2632</v>
      </c>
      <c r="B2639" s="2" t="str">
        <f>"00984235"</f>
        <v>00984235</v>
      </c>
      <c r="C2639" s="2" t="str">
        <f>"004"</f>
        <v>004</v>
      </c>
    </row>
    <row r="2640" spans="1:3" x14ac:dyDescent="0.35">
      <c r="A2640" s="5">
        <v>2633</v>
      </c>
      <c r="B2640" s="2" t="str">
        <f>"00902925"</f>
        <v>00902925</v>
      </c>
      <c r="C2640" s="2" t="str">
        <f>"003"</f>
        <v>003</v>
      </c>
    </row>
    <row r="2641" spans="1:3" x14ac:dyDescent="0.35">
      <c r="A2641" s="5">
        <v>2634</v>
      </c>
      <c r="B2641" s="2" t="str">
        <f>"00539042"</f>
        <v>00539042</v>
      </c>
      <c r="C2641" s="2" t="s">
        <v>4</v>
      </c>
    </row>
    <row r="2642" spans="1:3" x14ac:dyDescent="0.35">
      <c r="A2642" s="5">
        <v>2635</v>
      </c>
      <c r="B2642" s="2" t="str">
        <f>"00982156"</f>
        <v>00982156</v>
      </c>
      <c r="C2642" s="2" t="str">
        <f>"001"</f>
        <v>001</v>
      </c>
    </row>
    <row r="2643" spans="1:3" x14ac:dyDescent="0.35">
      <c r="A2643" s="5">
        <v>2636</v>
      </c>
      <c r="B2643" s="2" t="str">
        <f>"201507001994"</f>
        <v>201507001994</v>
      </c>
      <c r="C2643" s="2" t="str">
        <f>"003"</f>
        <v>003</v>
      </c>
    </row>
    <row r="2644" spans="1:3" x14ac:dyDescent="0.35">
      <c r="A2644" s="5">
        <v>2637</v>
      </c>
      <c r="B2644" s="2" t="str">
        <f>"00161768"</f>
        <v>00161768</v>
      </c>
      <c r="C2644" s="2" t="str">
        <f>"003"</f>
        <v>003</v>
      </c>
    </row>
    <row r="2645" spans="1:3" x14ac:dyDescent="0.35">
      <c r="A2645" s="5">
        <v>2638</v>
      </c>
      <c r="B2645" s="2" t="str">
        <f>"00045163"</f>
        <v>00045163</v>
      </c>
      <c r="C2645" s="2" t="s">
        <v>12</v>
      </c>
    </row>
    <row r="2646" spans="1:3" x14ac:dyDescent="0.35">
      <c r="A2646" s="5">
        <v>2639</v>
      </c>
      <c r="B2646" s="2" t="str">
        <f>"00535062"</f>
        <v>00535062</v>
      </c>
      <c r="C2646" s="2" t="s">
        <v>4</v>
      </c>
    </row>
    <row r="2647" spans="1:3" x14ac:dyDescent="0.35">
      <c r="A2647" s="5">
        <v>2640</v>
      </c>
      <c r="B2647" s="2" t="str">
        <f>"00287847"</f>
        <v>00287847</v>
      </c>
      <c r="C2647" s="2" t="s">
        <v>4</v>
      </c>
    </row>
    <row r="2648" spans="1:3" x14ac:dyDescent="0.35">
      <c r="A2648" s="5">
        <v>2641</v>
      </c>
      <c r="B2648" s="2" t="str">
        <f>"00410849"</f>
        <v>00410849</v>
      </c>
      <c r="C2648" s="2" t="str">
        <f>"003"</f>
        <v>003</v>
      </c>
    </row>
    <row r="2649" spans="1:3" x14ac:dyDescent="0.35">
      <c r="A2649" s="5">
        <v>2642</v>
      </c>
      <c r="B2649" s="2" t="str">
        <f>"00984151"</f>
        <v>00984151</v>
      </c>
      <c r="C2649" s="2" t="s">
        <v>4</v>
      </c>
    </row>
    <row r="2650" spans="1:3" x14ac:dyDescent="0.35">
      <c r="A2650" s="5">
        <v>2643</v>
      </c>
      <c r="B2650" s="2" t="str">
        <f>"00986992"</f>
        <v>00986992</v>
      </c>
      <c r="C2650" s="2" t="s">
        <v>4</v>
      </c>
    </row>
    <row r="2651" spans="1:3" ht="29" x14ac:dyDescent="0.35">
      <c r="A2651" s="5">
        <v>2644</v>
      </c>
      <c r="B2651" s="2" t="str">
        <f>"00932849"</f>
        <v>00932849</v>
      </c>
      <c r="C2651" s="2" t="s">
        <v>5</v>
      </c>
    </row>
    <row r="2652" spans="1:3" x14ac:dyDescent="0.35">
      <c r="A2652" s="5">
        <v>2645</v>
      </c>
      <c r="B2652" s="2" t="str">
        <f>"201412005334"</f>
        <v>201412005334</v>
      </c>
      <c r="C2652" s="2" t="s">
        <v>6</v>
      </c>
    </row>
    <row r="2653" spans="1:3" x14ac:dyDescent="0.35">
      <c r="A2653" s="5">
        <v>2646</v>
      </c>
      <c r="B2653" s="2" t="str">
        <f>"00842743"</f>
        <v>00842743</v>
      </c>
      <c r="C2653" s="2" t="s">
        <v>6</v>
      </c>
    </row>
    <row r="2654" spans="1:3" x14ac:dyDescent="0.35">
      <c r="A2654" s="5">
        <v>2647</v>
      </c>
      <c r="B2654" s="2" t="str">
        <f>"00984249"</f>
        <v>00984249</v>
      </c>
      <c r="C2654" s="2" t="str">
        <f>"001"</f>
        <v>001</v>
      </c>
    </row>
    <row r="2655" spans="1:3" x14ac:dyDescent="0.35">
      <c r="A2655" s="5">
        <v>2648</v>
      </c>
      <c r="B2655" s="2" t="str">
        <f>"00970805"</f>
        <v>00970805</v>
      </c>
      <c r="C2655" s="2" t="str">
        <f>"003"</f>
        <v>003</v>
      </c>
    </row>
    <row r="2656" spans="1:3" x14ac:dyDescent="0.35">
      <c r="A2656" s="5">
        <v>2649</v>
      </c>
      <c r="B2656" s="2" t="str">
        <f>"201410004323"</f>
        <v>201410004323</v>
      </c>
      <c r="C2656" s="2" t="str">
        <f>"003"</f>
        <v>003</v>
      </c>
    </row>
    <row r="2657" spans="1:3" x14ac:dyDescent="0.35">
      <c r="A2657" s="5">
        <v>2650</v>
      </c>
      <c r="B2657" s="2" t="str">
        <f>"00313693"</f>
        <v>00313693</v>
      </c>
      <c r="C2657" s="2" t="str">
        <f>"003"</f>
        <v>003</v>
      </c>
    </row>
    <row r="2658" spans="1:3" x14ac:dyDescent="0.35">
      <c r="A2658" s="5">
        <v>2651</v>
      </c>
      <c r="B2658" s="2" t="str">
        <f>"201607141280"</f>
        <v>201607141280</v>
      </c>
      <c r="C2658" s="2" t="s">
        <v>12</v>
      </c>
    </row>
    <row r="2659" spans="1:3" x14ac:dyDescent="0.35">
      <c r="A2659" s="5">
        <v>2652</v>
      </c>
      <c r="B2659" s="2" t="str">
        <f>"00932689"</f>
        <v>00932689</v>
      </c>
      <c r="C2659" s="2" t="s">
        <v>4</v>
      </c>
    </row>
    <row r="2660" spans="1:3" x14ac:dyDescent="0.35">
      <c r="A2660" s="5">
        <v>2653</v>
      </c>
      <c r="B2660" s="2" t="str">
        <f>"00983645"</f>
        <v>00983645</v>
      </c>
      <c r="C2660" s="2" t="str">
        <f>"003"</f>
        <v>003</v>
      </c>
    </row>
    <row r="2661" spans="1:3" x14ac:dyDescent="0.35">
      <c r="A2661" s="5">
        <v>2654</v>
      </c>
      <c r="B2661" s="2" t="str">
        <f>"00984766"</f>
        <v>00984766</v>
      </c>
      <c r="C2661" s="2" t="s">
        <v>17</v>
      </c>
    </row>
    <row r="2662" spans="1:3" x14ac:dyDescent="0.35">
      <c r="A2662" s="5">
        <v>2655</v>
      </c>
      <c r="B2662" s="2" t="str">
        <f>"00984808"</f>
        <v>00984808</v>
      </c>
      <c r="C2662" s="2" t="s">
        <v>4</v>
      </c>
    </row>
    <row r="2663" spans="1:3" x14ac:dyDescent="0.35">
      <c r="A2663" s="5">
        <v>2656</v>
      </c>
      <c r="B2663" s="2" t="str">
        <f>"00983547"</f>
        <v>00983547</v>
      </c>
      <c r="C2663" s="2" t="s">
        <v>4</v>
      </c>
    </row>
    <row r="2664" spans="1:3" x14ac:dyDescent="0.35">
      <c r="A2664" s="5">
        <v>2657</v>
      </c>
      <c r="B2664" s="2" t="str">
        <f>"00962117"</f>
        <v>00962117</v>
      </c>
      <c r="C2664" s="2" t="s">
        <v>4</v>
      </c>
    </row>
    <row r="2665" spans="1:3" x14ac:dyDescent="0.35">
      <c r="A2665" s="5">
        <v>2658</v>
      </c>
      <c r="B2665" s="2" t="str">
        <f>"00925868"</f>
        <v>00925868</v>
      </c>
      <c r="C2665" s="2" t="str">
        <f>"001"</f>
        <v>001</v>
      </c>
    </row>
    <row r="2666" spans="1:3" x14ac:dyDescent="0.35">
      <c r="A2666" s="5">
        <v>2659</v>
      </c>
      <c r="B2666" s="2" t="str">
        <f>"00297340"</f>
        <v>00297340</v>
      </c>
      <c r="C2666" s="2" t="str">
        <f>"003"</f>
        <v>003</v>
      </c>
    </row>
    <row r="2667" spans="1:3" x14ac:dyDescent="0.35">
      <c r="A2667" s="5">
        <v>2660</v>
      </c>
      <c r="B2667" s="2" t="str">
        <f>"00985709"</f>
        <v>00985709</v>
      </c>
      <c r="C2667" s="2" t="s">
        <v>4</v>
      </c>
    </row>
    <row r="2668" spans="1:3" x14ac:dyDescent="0.35">
      <c r="A2668" s="5">
        <v>2661</v>
      </c>
      <c r="B2668" s="2" t="str">
        <f>"00981537"</f>
        <v>00981537</v>
      </c>
      <c r="C2668" s="2" t="str">
        <f>"003"</f>
        <v>003</v>
      </c>
    </row>
    <row r="2669" spans="1:3" x14ac:dyDescent="0.35">
      <c r="A2669" s="5">
        <v>2662</v>
      </c>
      <c r="B2669" s="2" t="str">
        <f>"00289436"</f>
        <v>00289436</v>
      </c>
      <c r="C2669" s="2" t="str">
        <f>"003"</f>
        <v>003</v>
      </c>
    </row>
    <row r="2670" spans="1:3" x14ac:dyDescent="0.35">
      <c r="A2670" s="5">
        <v>2663</v>
      </c>
      <c r="B2670" s="2" t="str">
        <f>"201412007326"</f>
        <v>201412007326</v>
      </c>
      <c r="C2670" s="2" t="str">
        <f>"003"</f>
        <v>003</v>
      </c>
    </row>
    <row r="2671" spans="1:3" x14ac:dyDescent="0.35">
      <c r="A2671" s="5">
        <v>2664</v>
      </c>
      <c r="B2671" s="2" t="str">
        <f>"00946099"</f>
        <v>00946099</v>
      </c>
      <c r="C2671" s="2" t="s">
        <v>4</v>
      </c>
    </row>
    <row r="2672" spans="1:3" x14ac:dyDescent="0.35">
      <c r="A2672" s="5">
        <v>2665</v>
      </c>
      <c r="B2672" s="2" t="str">
        <f>"00978690"</f>
        <v>00978690</v>
      </c>
      <c r="C2672" s="2" t="s">
        <v>14</v>
      </c>
    </row>
    <row r="2673" spans="1:3" x14ac:dyDescent="0.35">
      <c r="A2673" s="5">
        <v>2666</v>
      </c>
      <c r="B2673" s="2" t="str">
        <f>"00931001"</f>
        <v>00931001</v>
      </c>
      <c r="C2673" s="2" t="str">
        <f>"003"</f>
        <v>003</v>
      </c>
    </row>
    <row r="2674" spans="1:3" x14ac:dyDescent="0.35">
      <c r="A2674" s="5">
        <v>2667</v>
      </c>
      <c r="B2674" s="2" t="str">
        <f>"00872539"</f>
        <v>00872539</v>
      </c>
      <c r="C2674" s="2" t="s">
        <v>4</v>
      </c>
    </row>
    <row r="2675" spans="1:3" x14ac:dyDescent="0.35">
      <c r="A2675" s="5">
        <v>2668</v>
      </c>
      <c r="B2675" s="2" t="str">
        <f>"00869169"</f>
        <v>00869169</v>
      </c>
      <c r="C2675" s="2" t="str">
        <f>"003"</f>
        <v>003</v>
      </c>
    </row>
    <row r="2676" spans="1:3" ht="29" x14ac:dyDescent="0.35">
      <c r="A2676" s="5">
        <v>2669</v>
      </c>
      <c r="B2676" s="2" t="str">
        <f>"00451232"</f>
        <v>00451232</v>
      </c>
      <c r="C2676" s="2" t="s">
        <v>10</v>
      </c>
    </row>
    <row r="2677" spans="1:3" x14ac:dyDescent="0.35">
      <c r="A2677" s="5">
        <v>2670</v>
      </c>
      <c r="B2677" s="2" t="str">
        <f>"00816853"</f>
        <v>00816853</v>
      </c>
      <c r="C2677" s="2" t="s">
        <v>4</v>
      </c>
    </row>
    <row r="2678" spans="1:3" x14ac:dyDescent="0.35">
      <c r="A2678" s="5">
        <v>2671</v>
      </c>
      <c r="B2678" s="2" t="str">
        <f>"00745114"</f>
        <v>00745114</v>
      </c>
      <c r="C2678" s="2" t="s">
        <v>4</v>
      </c>
    </row>
    <row r="2679" spans="1:3" x14ac:dyDescent="0.35">
      <c r="A2679" s="5">
        <v>2672</v>
      </c>
      <c r="B2679" s="2" t="str">
        <f>"00927104"</f>
        <v>00927104</v>
      </c>
      <c r="C2679" s="2" t="str">
        <f>"003"</f>
        <v>003</v>
      </c>
    </row>
    <row r="2680" spans="1:3" x14ac:dyDescent="0.35">
      <c r="A2680" s="5">
        <v>2673</v>
      </c>
      <c r="B2680" s="2" t="str">
        <f>"00461777"</f>
        <v>00461777</v>
      </c>
      <c r="C2680" s="2" t="s">
        <v>4</v>
      </c>
    </row>
    <row r="2681" spans="1:3" x14ac:dyDescent="0.35">
      <c r="A2681" s="5">
        <v>2674</v>
      </c>
      <c r="B2681" s="2" t="str">
        <f>"00852579"</f>
        <v>00852579</v>
      </c>
      <c r="C2681" s="2" t="str">
        <f>"003"</f>
        <v>003</v>
      </c>
    </row>
    <row r="2682" spans="1:3" x14ac:dyDescent="0.35">
      <c r="A2682" s="5">
        <v>2675</v>
      </c>
      <c r="B2682" s="2" t="str">
        <f>"00985595"</f>
        <v>00985595</v>
      </c>
      <c r="C2682" s="2" t="s">
        <v>4</v>
      </c>
    </row>
    <row r="2683" spans="1:3" x14ac:dyDescent="0.35">
      <c r="A2683" s="5">
        <v>2676</v>
      </c>
      <c r="B2683" s="2" t="str">
        <f>"00983462"</f>
        <v>00983462</v>
      </c>
      <c r="C2683" s="2" t="str">
        <f>"003"</f>
        <v>003</v>
      </c>
    </row>
    <row r="2684" spans="1:3" x14ac:dyDescent="0.35">
      <c r="A2684" s="5">
        <v>2677</v>
      </c>
      <c r="B2684" s="2" t="str">
        <f>"00440958"</f>
        <v>00440958</v>
      </c>
      <c r="C2684" s="2" t="s">
        <v>4</v>
      </c>
    </row>
    <row r="2685" spans="1:3" ht="29" x14ac:dyDescent="0.35">
      <c r="A2685" s="5">
        <v>2678</v>
      </c>
      <c r="B2685" s="2" t="str">
        <f>"00761226"</f>
        <v>00761226</v>
      </c>
      <c r="C2685" s="2" t="s">
        <v>10</v>
      </c>
    </row>
    <row r="2686" spans="1:3" x14ac:dyDescent="0.35">
      <c r="A2686" s="5">
        <v>2679</v>
      </c>
      <c r="B2686" s="2" t="str">
        <f>"00500516"</f>
        <v>00500516</v>
      </c>
      <c r="C2686" s="2" t="str">
        <f>"003"</f>
        <v>003</v>
      </c>
    </row>
    <row r="2687" spans="1:3" x14ac:dyDescent="0.35">
      <c r="A2687" s="5">
        <v>2680</v>
      </c>
      <c r="B2687" s="2" t="str">
        <f>"00987057"</f>
        <v>00987057</v>
      </c>
      <c r="C2687" s="2" t="str">
        <f>"003"</f>
        <v>003</v>
      </c>
    </row>
    <row r="2688" spans="1:3" x14ac:dyDescent="0.35">
      <c r="A2688" s="5">
        <v>2681</v>
      </c>
      <c r="B2688" s="2" t="str">
        <f>"201406017525"</f>
        <v>201406017525</v>
      </c>
      <c r="C2688" s="2" t="s">
        <v>4</v>
      </c>
    </row>
    <row r="2689" spans="1:3" x14ac:dyDescent="0.35">
      <c r="A2689" s="5">
        <v>2682</v>
      </c>
      <c r="B2689" s="2" t="str">
        <f>"00986613"</f>
        <v>00986613</v>
      </c>
      <c r="C2689" s="2" t="s">
        <v>9</v>
      </c>
    </row>
    <row r="2690" spans="1:3" x14ac:dyDescent="0.35">
      <c r="A2690" s="5">
        <v>2683</v>
      </c>
      <c r="B2690" s="2" t="str">
        <f>"00985454"</f>
        <v>00985454</v>
      </c>
      <c r="C2690" s="2" t="str">
        <f>"003"</f>
        <v>003</v>
      </c>
    </row>
    <row r="2691" spans="1:3" x14ac:dyDescent="0.35">
      <c r="A2691" s="5">
        <v>2684</v>
      </c>
      <c r="B2691" s="2" t="str">
        <f>"00986203"</f>
        <v>00986203</v>
      </c>
      <c r="C2691" s="2" t="s">
        <v>4</v>
      </c>
    </row>
    <row r="2692" spans="1:3" x14ac:dyDescent="0.35">
      <c r="A2692" s="5">
        <v>2685</v>
      </c>
      <c r="B2692" s="2" t="str">
        <f>"00651421"</f>
        <v>00651421</v>
      </c>
      <c r="C2692" s="2" t="s">
        <v>4</v>
      </c>
    </row>
    <row r="2693" spans="1:3" x14ac:dyDescent="0.35">
      <c r="A2693" s="5">
        <v>2686</v>
      </c>
      <c r="B2693" s="2" t="str">
        <f>"00714573"</f>
        <v>00714573</v>
      </c>
      <c r="C2693" s="2" t="str">
        <f>"003"</f>
        <v>003</v>
      </c>
    </row>
    <row r="2694" spans="1:3" x14ac:dyDescent="0.35">
      <c r="A2694" s="5">
        <v>2687</v>
      </c>
      <c r="B2694" s="2" t="str">
        <f>"00307888"</f>
        <v>00307888</v>
      </c>
      <c r="C2694" s="2" t="s">
        <v>12</v>
      </c>
    </row>
    <row r="2695" spans="1:3" x14ac:dyDescent="0.35">
      <c r="A2695" s="5">
        <v>2688</v>
      </c>
      <c r="B2695" s="2" t="str">
        <f>"00983715"</f>
        <v>00983715</v>
      </c>
      <c r="C2695" s="2" t="str">
        <f>"003"</f>
        <v>003</v>
      </c>
    </row>
    <row r="2696" spans="1:3" x14ac:dyDescent="0.35">
      <c r="A2696" s="5">
        <v>2689</v>
      </c>
      <c r="B2696" s="2" t="str">
        <f>"00985227"</f>
        <v>00985227</v>
      </c>
      <c r="C2696" s="2" t="str">
        <f>"003"</f>
        <v>003</v>
      </c>
    </row>
    <row r="2697" spans="1:3" x14ac:dyDescent="0.35">
      <c r="A2697" s="5">
        <v>2690</v>
      </c>
      <c r="B2697" s="2" t="str">
        <f>"00724090"</f>
        <v>00724090</v>
      </c>
      <c r="C2697" s="2" t="s">
        <v>4</v>
      </c>
    </row>
    <row r="2698" spans="1:3" x14ac:dyDescent="0.35">
      <c r="A2698" s="5">
        <v>2691</v>
      </c>
      <c r="B2698" s="2" t="str">
        <f>"00543737"</f>
        <v>00543737</v>
      </c>
      <c r="C2698" s="2" t="str">
        <f>"003"</f>
        <v>003</v>
      </c>
    </row>
    <row r="2699" spans="1:3" x14ac:dyDescent="0.35">
      <c r="A2699" s="5">
        <v>2692</v>
      </c>
      <c r="B2699" s="2" t="str">
        <f>"00983378"</f>
        <v>00983378</v>
      </c>
      <c r="C2699" s="2" t="str">
        <f>"003"</f>
        <v>003</v>
      </c>
    </row>
    <row r="2700" spans="1:3" x14ac:dyDescent="0.35">
      <c r="A2700" s="5">
        <v>2693</v>
      </c>
      <c r="B2700" s="2" t="str">
        <f>"00882420"</f>
        <v>00882420</v>
      </c>
      <c r="C2700" s="2" t="str">
        <f>"003"</f>
        <v>003</v>
      </c>
    </row>
    <row r="2701" spans="1:3" x14ac:dyDescent="0.35">
      <c r="A2701" s="5">
        <v>2694</v>
      </c>
      <c r="B2701" s="2" t="str">
        <f>"00342420"</f>
        <v>00342420</v>
      </c>
      <c r="C2701" s="2" t="str">
        <f>"003"</f>
        <v>003</v>
      </c>
    </row>
    <row r="2702" spans="1:3" x14ac:dyDescent="0.35">
      <c r="A2702" s="5">
        <v>2695</v>
      </c>
      <c r="B2702" s="2" t="str">
        <f>"00933839"</f>
        <v>00933839</v>
      </c>
      <c r="C2702" s="2" t="str">
        <f>"003"</f>
        <v>003</v>
      </c>
    </row>
    <row r="2703" spans="1:3" ht="29" x14ac:dyDescent="0.35">
      <c r="A2703" s="5">
        <v>2696</v>
      </c>
      <c r="B2703" s="2" t="str">
        <f>"00851434"</f>
        <v>00851434</v>
      </c>
      <c r="C2703" s="2" t="s">
        <v>27</v>
      </c>
    </row>
    <row r="2704" spans="1:3" x14ac:dyDescent="0.35">
      <c r="A2704" s="5">
        <v>2697</v>
      </c>
      <c r="B2704" s="2" t="str">
        <f>"00850119"</f>
        <v>00850119</v>
      </c>
      <c r="C2704" s="2" t="s">
        <v>6</v>
      </c>
    </row>
    <row r="2705" spans="1:3" ht="29" x14ac:dyDescent="0.35">
      <c r="A2705" s="5">
        <v>2698</v>
      </c>
      <c r="B2705" s="2" t="str">
        <f>"00983399"</f>
        <v>00983399</v>
      </c>
      <c r="C2705" s="2" t="s">
        <v>11</v>
      </c>
    </row>
    <row r="2706" spans="1:3" x14ac:dyDescent="0.35">
      <c r="A2706" s="5">
        <v>2699</v>
      </c>
      <c r="B2706" s="2" t="str">
        <f>"00986774"</f>
        <v>00986774</v>
      </c>
      <c r="C2706" s="2" t="str">
        <f>"003"</f>
        <v>003</v>
      </c>
    </row>
    <row r="2707" spans="1:3" x14ac:dyDescent="0.35">
      <c r="A2707" s="5">
        <v>2700</v>
      </c>
      <c r="B2707" s="2" t="str">
        <f>"00978764"</f>
        <v>00978764</v>
      </c>
      <c r="C2707" s="2" t="str">
        <f>"003"</f>
        <v>003</v>
      </c>
    </row>
    <row r="2708" spans="1:3" x14ac:dyDescent="0.35">
      <c r="A2708" s="5">
        <v>2701</v>
      </c>
      <c r="B2708" s="2" t="str">
        <f>"00830154"</f>
        <v>00830154</v>
      </c>
      <c r="C2708" s="2" t="str">
        <f>"003"</f>
        <v>003</v>
      </c>
    </row>
    <row r="2709" spans="1:3" x14ac:dyDescent="0.35">
      <c r="A2709" s="5">
        <v>2702</v>
      </c>
      <c r="B2709" s="2" t="str">
        <f>"00326014"</f>
        <v>00326014</v>
      </c>
      <c r="C2709" s="2" t="s">
        <v>12</v>
      </c>
    </row>
    <row r="2710" spans="1:3" x14ac:dyDescent="0.35">
      <c r="A2710" s="5">
        <v>2703</v>
      </c>
      <c r="B2710" s="2" t="str">
        <f>"00982350"</f>
        <v>00982350</v>
      </c>
      <c r="C2710" s="2" t="s">
        <v>4</v>
      </c>
    </row>
    <row r="2711" spans="1:3" x14ac:dyDescent="0.35">
      <c r="A2711" s="5">
        <v>2704</v>
      </c>
      <c r="B2711" s="2" t="str">
        <f>"00137010"</f>
        <v>00137010</v>
      </c>
      <c r="C2711" s="2" t="s">
        <v>4</v>
      </c>
    </row>
    <row r="2712" spans="1:3" x14ac:dyDescent="0.35">
      <c r="A2712" s="5">
        <v>2705</v>
      </c>
      <c r="B2712" s="2" t="str">
        <f>"00983418"</f>
        <v>00983418</v>
      </c>
      <c r="C2712" s="2" t="s">
        <v>12</v>
      </c>
    </row>
    <row r="2713" spans="1:3" x14ac:dyDescent="0.35">
      <c r="A2713" s="5">
        <v>2706</v>
      </c>
      <c r="B2713" s="2" t="str">
        <f>"00941308"</f>
        <v>00941308</v>
      </c>
      <c r="C2713" s="2" t="str">
        <f>"003"</f>
        <v>003</v>
      </c>
    </row>
    <row r="2714" spans="1:3" x14ac:dyDescent="0.35">
      <c r="A2714" s="5">
        <v>2707</v>
      </c>
      <c r="B2714" s="2" t="str">
        <f>"00970527"</f>
        <v>00970527</v>
      </c>
      <c r="C2714" s="2" t="s">
        <v>6</v>
      </c>
    </row>
    <row r="2715" spans="1:3" x14ac:dyDescent="0.35">
      <c r="A2715" s="5">
        <v>2708</v>
      </c>
      <c r="B2715" s="2" t="str">
        <f>"00890876"</f>
        <v>00890876</v>
      </c>
      <c r="C2715" s="2" t="s">
        <v>4</v>
      </c>
    </row>
    <row r="2716" spans="1:3" x14ac:dyDescent="0.35">
      <c r="A2716" s="5">
        <v>2709</v>
      </c>
      <c r="B2716" s="2" t="str">
        <f>"00986453"</f>
        <v>00986453</v>
      </c>
      <c r="C2716" s="2" t="s">
        <v>4</v>
      </c>
    </row>
    <row r="2717" spans="1:3" x14ac:dyDescent="0.35">
      <c r="A2717" s="5">
        <v>2710</v>
      </c>
      <c r="B2717" s="2" t="str">
        <f>"00751333"</f>
        <v>00751333</v>
      </c>
      <c r="C2717" s="2" t="s">
        <v>4</v>
      </c>
    </row>
    <row r="2718" spans="1:3" x14ac:dyDescent="0.35">
      <c r="A2718" s="5">
        <v>2711</v>
      </c>
      <c r="B2718" s="2" t="str">
        <f>"00388353"</f>
        <v>00388353</v>
      </c>
      <c r="C2718" s="2" t="str">
        <f>"003"</f>
        <v>003</v>
      </c>
    </row>
    <row r="2719" spans="1:3" x14ac:dyDescent="0.35">
      <c r="A2719" s="5">
        <v>2712</v>
      </c>
      <c r="B2719" s="2" t="str">
        <f>"00981173"</f>
        <v>00981173</v>
      </c>
      <c r="C2719" s="2" t="s">
        <v>6</v>
      </c>
    </row>
    <row r="2720" spans="1:3" x14ac:dyDescent="0.35">
      <c r="A2720" s="5">
        <v>2713</v>
      </c>
      <c r="B2720" s="2" t="str">
        <f>"00981720"</f>
        <v>00981720</v>
      </c>
      <c r="C2720" s="2" t="str">
        <f>"003"</f>
        <v>003</v>
      </c>
    </row>
    <row r="2721" spans="1:3" x14ac:dyDescent="0.35">
      <c r="A2721" s="5">
        <v>2714</v>
      </c>
      <c r="B2721" s="2" t="str">
        <f>"00770849"</f>
        <v>00770849</v>
      </c>
      <c r="C2721" s="2" t="s">
        <v>4</v>
      </c>
    </row>
    <row r="2722" spans="1:3" x14ac:dyDescent="0.35">
      <c r="A2722" s="5">
        <v>2715</v>
      </c>
      <c r="B2722" s="2" t="str">
        <f>"00442875"</f>
        <v>00442875</v>
      </c>
      <c r="C2722" s="2" t="str">
        <f>"003"</f>
        <v>003</v>
      </c>
    </row>
    <row r="2723" spans="1:3" x14ac:dyDescent="0.35">
      <c r="A2723" s="5">
        <v>2716</v>
      </c>
      <c r="B2723" s="2" t="str">
        <f>"00985710"</f>
        <v>00985710</v>
      </c>
      <c r="C2723" s="2" t="s">
        <v>6</v>
      </c>
    </row>
    <row r="2724" spans="1:3" x14ac:dyDescent="0.35">
      <c r="A2724" s="5">
        <v>2717</v>
      </c>
      <c r="B2724" s="2" t="str">
        <f>"00449575"</f>
        <v>00449575</v>
      </c>
      <c r="C2724" s="2" t="s">
        <v>4</v>
      </c>
    </row>
    <row r="2725" spans="1:3" x14ac:dyDescent="0.35">
      <c r="A2725" s="5">
        <v>2718</v>
      </c>
      <c r="B2725" s="2" t="str">
        <f>"00402136"</f>
        <v>00402136</v>
      </c>
      <c r="C2725" s="2" t="s">
        <v>4</v>
      </c>
    </row>
    <row r="2726" spans="1:3" x14ac:dyDescent="0.35">
      <c r="A2726" s="5">
        <v>2719</v>
      </c>
      <c r="B2726" s="2" t="str">
        <f>"00084863"</f>
        <v>00084863</v>
      </c>
      <c r="C2726" s="2" t="s">
        <v>6</v>
      </c>
    </row>
    <row r="2727" spans="1:3" x14ac:dyDescent="0.35">
      <c r="A2727" s="5">
        <v>2720</v>
      </c>
      <c r="B2727" s="2" t="str">
        <f>"00747266"</f>
        <v>00747266</v>
      </c>
      <c r="C2727" s="2" t="s">
        <v>4</v>
      </c>
    </row>
    <row r="2728" spans="1:3" x14ac:dyDescent="0.35">
      <c r="A2728" s="5">
        <v>2721</v>
      </c>
      <c r="B2728" s="2" t="str">
        <f>"00983470"</f>
        <v>00983470</v>
      </c>
      <c r="C2728" s="2" t="s">
        <v>4</v>
      </c>
    </row>
    <row r="2729" spans="1:3" x14ac:dyDescent="0.35">
      <c r="A2729" s="5">
        <v>2722</v>
      </c>
      <c r="B2729" s="2" t="str">
        <f>"00981748"</f>
        <v>00981748</v>
      </c>
      <c r="C2729" s="2" t="s">
        <v>4</v>
      </c>
    </row>
    <row r="2730" spans="1:3" x14ac:dyDescent="0.35">
      <c r="A2730" s="5">
        <v>2723</v>
      </c>
      <c r="B2730" s="2" t="str">
        <f>"00708639"</f>
        <v>00708639</v>
      </c>
      <c r="C2730" s="2" t="str">
        <f>"003"</f>
        <v>003</v>
      </c>
    </row>
    <row r="2731" spans="1:3" x14ac:dyDescent="0.35">
      <c r="A2731" s="5">
        <v>2724</v>
      </c>
      <c r="B2731" s="2" t="str">
        <f>"00871458"</f>
        <v>00871458</v>
      </c>
      <c r="C2731" s="2" t="s">
        <v>18</v>
      </c>
    </row>
    <row r="2732" spans="1:3" x14ac:dyDescent="0.35">
      <c r="A2732" s="5">
        <v>2725</v>
      </c>
      <c r="B2732" s="2" t="str">
        <f>"00986528"</f>
        <v>00986528</v>
      </c>
      <c r="C2732" s="2" t="s">
        <v>4</v>
      </c>
    </row>
    <row r="2733" spans="1:3" x14ac:dyDescent="0.35">
      <c r="A2733" s="5">
        <v>2726</v>
      </c>
      <c r="B2733" s="2" t="str">
        <f>"00975373"</f>
        <v>00975373</v>
      </c>
      <c r="C2733" s="2" t="s">
        <v>6</v>
      </c>
    </row>
    <row r="2734" spans="1:3" x14ac:dyDescent="0.35">
      <c r="A2734" s="5">
        <v>2727</v>
      </c>
      <c r="B2734" s="2" t="str">
        <f>"00978425"</f>
        <v>00978425</v>
      </c>
      <c r="C2734" s="2" t="s">
        <v>4</v>
      </c>
    </row>
    <row r="2735" spans="1:3" x14ac:dyDescent="0.35">
      <c r="A2735" s="5">
        <v>2728</v>
      </c>
      <c r="B2735" s="2" t="str">
        <f>"00817791"</f>
        <v>00817791</v>
      </c>
      <c r="C2735" s="2" t="s">
        <v>4</v>
      </c>
    </row>
    <row r="2736" spans="1:3" x14ac:dyDescent="0.35">
      <c r="A2736" s="5">
        <v>2729</v>
      </c>
      <c r="B2736" s="2" t="str">
        <f>"00981439"</f>
        <v>00981439</v>
      </c>
      <c r="C2736" s="2" t="s">
        <v>4</v>
      </c>
    </row>
    <row r="2737" spans="1:3" x14ac:dyDescent="0.35">
      <c r="A2737" s="5">
        <v>2730</v>
      </c>
      <c r="B2737" s="2" t="str">
        <f>"00813029"</f>
        <v>00813029</v>
      </c>
      <c r="C2737" s="2" t="str">
        <f>"003"</f>
        <v>003</v>
      </c>
    </row>
    <row r="2738" spans="1:3" x14ac:dyDescent="0.35">
      <c r="A2738" s="5">
        <v>2731</v>
      </c>
      <c r="B2738" s="2" t="str">
        <f>"00585046"</f>
        <v>00585046</v>
      </c>
      <c r="C2738" s="2" t="s">
        <v>4</v>
      </c>
    </row>
    <row r="2739" spans="1:3" x14ac:dyDescent="0.35">
      <c r="A2739" s="5">
        <v>2732</v>
      </c>
      <c r="B2739" s="2" t="str">
        <f>"00448391"</f>
        <v>00448391</v>
      </c>
      <c r="C2739" s="2" t="s">
        <v>4</v>
      </c>
    </row>
    <row r="2740" spans="1:3" x14ac:dyDescent="0.35">
      <c r="A2740" s="5">
        <v>2733</v>
      </c>
      <c r="B2740" s="2" t="str">
        <f>"00983910"</f>
        <v>00983910</v>
      </c>
      <c r="C2740" s="2" t="str">
        <f>"003"</f>
        <v>003</v>
      </c>
    </row>
    <row r="2741" spans="1:3" ht="29" x14ac:dyDescent="0.35">
      <c r="A2741" s="5">
        <v>2734</v>
      </c>
      <c r="B2741" s="2" t="str">
        <f>"00979062"</f>
        <v>00979062</v>
      </c>
      <c r="C2741" s="2" t="s">
        <v>11</v>
      </c>
    </row>
    <row r="2742" spans="1:3" x14ac:dyDescent="0.35">
      <c r="A2742" s="5">
        <v>2735</v>
      </c>
      <c r="B2742" s="2" t="str">
        <f>"00270102"</f>
        <v>00270102</v>
      </c>
      <c r="C2742" s="2" t="s">
        <v>4</v>
      </c>
    </row>
    <row r="2743" spans="1:3" x14ac:dyDescent="0.35">
      <c r="A2743" s="5">
        <v>2736</v>
      </c>
      <c r="B2743" s="2" t="str">
        <f>"00983742"</f>
        <v>00983742</v>
      </c>
      <c r="C2743" s="2" t="s">
        <v>4</v>
      </c>
    </row>
    <row r="2744" spans="1:3" x14ac:dyDescent="0.35">
      <c r="A2744" s="5">
        <v>2737</v>
      </c>
      <c r="B2744" s="2" t="str">
        <f>"00330272"</f>
        <v>00330272</v>
      </c>
      <c r="C2744" s="2" t="s">
        <v>4</v>
      </c>
    </row>
    <row r="2745" spans="1:3" x14ac:dyDescent="0.35">
      <c r="A2745" s="5">
        <v>2738</v>
      </c>
      <c r="B2745" s="2" t="str">
        <f>"201511017825"</f>
        <v>201511017825</v>
      </c>
      <c r="C2745" s="2" t="str">
        <f>"003"</f>
        <v>003</v>
      </c>
    </row>
    <row r="2746" spans="1:3" x14ac:dyDescent="0.35">
      <c r="A2746" s="5">
        <v>2739</v>
      </c>
      <c r="B2746" s="2" t="str">
        <f>"00979917"</f>
        <v>00979917</v>
      </c>
      <c r="C2746" s="2" t="s">
        <v>4</v>
      </c>
    </row>
    <row r="2747" spans="1:3" x14ac:dyDescent="0.35">
      <c r="A2747" s="5">
        <v>2740</v>
      </c>
      <c r="B2747" s="2" t="str">
        <f>"00636550"</f>
        <v>00636550</v>
      </c>
      <c r="C2747" s="2" t="s">
        <v>4</v>
      </c>
    </row>
    <row r="2748" spans="1:3" x14ac:dyDescent="0.35">
      <c r="A2748" s="5">
        <v>2741</v>
      </c>
      <c r="B2748" s="2" t="str">
        <f>"00336158"</f>
        <v>00336158</v>
      </c>
      <c r="C2748" s="2" t="s">
        <v>4</v>
      </c>
    </row>
    <row r="2749" spans="1:3" x14ac:dyDescent="0.35">
      <c r="A2749" s="5">
        <v>2742</v>
      </c>
      <c r="B2749" s="2" t="str">
        <f>"00986017"</f>
        <v>00986017</v>
      </c>
      <c r="C2749" s="2" t="s">
        <v>4</v>
      </c>
    </row>
    <row r="2750" spans="1:3" x14ac:dyDescent="0.35">
      <c r="A2750" s="5">
        <v>2743</v>
      </c>
      <c r="B2750" s="2" t="str">
        <f>"201511023692"</f>
        <v>201511023692</v>
      </c>
      <c r="C2750" s="2" t="str">
        <f>"003"</f>
        <v>003</v>
      </c>
    </row>
    <row r="2751" spans="1:3" x14ac:dyDescent="0.35">
      <c r="A2751" s="5">
        <v>2744</v>
      </c>
      <c r="B2751" s="2" t="str">
        <f>"201511030295"</f>
        <v>201511030295</v>
      </c>
      <c r="C2751" s="2" t="s">
        <v>4</v>
      </c>
    </row>
    <row r="2752" spans="1:3" x14ac:dyDescent="0.35">
      <c r="A2752" s="5">
        <v>2745</v>
      </c>
      <c r="B2752" s="2" t="str">
        <f>"00859688"</f>
        <v>00859688</v>
      </c>
      <c r="C2752" s="2" t="s">
        <v>4</v>
      </c>
    </row>
    <row r="2753" spans="1:3" x14ac:dyDescent="0.35">
      <c r="A2753" s="5">
        <v>2746</v>
      </c>
      <c r="B2753" s="2" t="str">
        <f>"00982230"</f>
        <v>00982230</v>
      </c>
      <c r="C2753" s="2" t="str">
        <f>"003"</f>
        <v>003</v>
      </c>
    </row>
    <row r="2754" spans="1:3" x14ac:dyDescent="0.35">
      <c r="A2754" s="5">
        <v>2747</v>
      </c>
      <c r="B2754" s="2" t="str">
        <f>"00771092"</f>
        <v>00771092</v>
      </c>
      <c r="C2754" s="2" t="str">
        <f>"003"</f>
        <v>003</v>
      </c>
    </row>
    <row r="2755" spans="1:3" x14ac:dyDescent="0.35">
      <c r="A2755" s="5">
        <v>2748</v>
      </c>
      <c r="B2755" s="2" t="str">
        <f>"00983821"</f>
        <v>00983821</v>
      </c>
      <c r="C2755" s="2" t="str">
        <f>"003"</f>
        <v>003</v>
      </c>
    </row>
    <row r="2756" spans="1:3" x14ac:dyDescent="0.35">
      <c r="A2756" s="5">
        <v>2749</v>
      </c>
      <c r="B2756" s="2" t="str">
        <f>"00984961"</f>
        <v>00984961</v>
      </c>
      <c r="C2756" s="2" t="str">
        <f>"003"</f>
        <v>003</v>
      </c>
    </row>
    <row r="2757" spans="1:3" x14ac:dyDescent="0.35">
      <c r="A2757" s="5">
        <v>2750</v>
      </c>
      <c r="B2757" s="2" t="str">
        <f>"00901032"</f>
        <v>00901032</v>
      </c>
      <c r="C2757" s="2" t="s">
        <v>4</v>
      </c>
    </row>
    <row r="2758" spans="1:3" x14ac:dyDescent="0.35">
      <c r="A2758" s="5">
        <v>2751</v>
      </c>
      <c r="B2758" s="2" t="str">
        <f>"00681808"</f>
        <v>00681808</v>
      </c>
      <c r="C2758" s="2" t="str">
        <f>"003"</f>
        <v>003</v>
      </c>
    </row>
    <row r="2759" spans="1:3" x14ac:dyDescent="0.35">
      <c r="A2759" s="5">
        <v>2752</v>
      </c>
      <c r="B2759" s="2" t="str">
        <f>"00897781"</f>
        <v>00897781</v>
      </c>
      <c r="C2759" s="2" t="s">
        <v>4</v>
      </c>
    </row>
    <row r="2760" spans="1:3" x14ac:dyDescent="0.35">
      <c r="A2760" s="5">
        <v>2753</v>
      </c>
      <c r="B2760" s="2" t="str">
        <f>"00983851"</f>
        <v>00983851</v>
      </c>
      <c r="C2760" s="2" t="str">
        <f>"001"</f>
        <v>001</v>
      </c>
    </row>
    <row r="2761" spans="1:3" x14ac:dyDescent="0.35">
      <c r="A2761" s="5">
        <v>2754</v>
      </c>
      <c r="B2761" s="2" t="str">
        <f>"00340332"</f>
        <v>00340332</v>
      </c>
      <c r="C2761" s="2" t="str">
        <f>"003"</f>
        <v>003</v>
      </c>
    </row>
    <row r="2762" spans="1:3" x14ac:dyDescent="0.35">
      <c r="A2762" s="5">
        <v>2755</v>
      </c>
      <c r="B2762" s="2" t="str">
        <f>"00122496"</f>
        <v>00122496</v>
      </c>
      <c r="C2762" s="2" t="s">
        <v>4</v>
      </c>
    </row>
    <row r="2763" spans="1:3" x14ac:dyDescent="0.35">
      <c r="A2763" s="5">
        <v>2756</v>
      </c>
      <c r="B2763" s="2" t="str">
        <f>"00919378"</f>
        <v>00919378</v>
      </c>
      <c r="C2763" s="2" t="str">
        <f>"003"</f>
        <v>003</v>
      </c>
    </row>
    <row r="2764" spans="1:3" x14ac:dyDescent="0.35">
      <c r="A2764" s="5">
        <v>2757</v>
      </c>
      <c r="B2764" s="2" t="str">
        <f>"00978991"</f>
        <v>00978991</v>
      </c>
      <c r="C2764" s="2" t="str">
        <f>"003"</f>
        <v>003</v>
      </c>
    </row>
    <row r="2765" spans="1:3" x14ac:dyDescent="0.35">
      <c r="A2765" s="5">
        <v>2758</v>
      </c>
      <c r="B2765" s="2" t="str">
        <f>"00876127"</f>
        <v>00876127</v>
      </c>
      <c r="C2765" s="2" t="str">
        <f>"003"</f>
        <v>003</v>
      </c>
    </row>
    <row r="2766" spans="1:3" x14ac:dyDescent="0.35">
      <c r="A2766" s="5">
        <v>2759</v>
      </c>
      <c r="B2766" s="2" t="str">
        <f>"00889802"</f>
        <v>00889802</v>
      </c>
      <c r="C2766" s="2" t="s">
        <v>12</v>
      </c>
    </row>
    <row r="2767" spans="1:3" x14ac:dyDescent="0.35">
      <c r="A2767" s="5">
        <v>2760</v>
      </c>
      <c r="B2767" s="2" t="str">
        <f>"00785281"</f>
        <v>00785281</v>
      </c>
      <c r="C2767" s="2" t="s">
        <v>4</v>
      </c>
    </row>
    <row r="2768" spans="1:3" x14ac:dyDescent="0.35">
      <c r="A2768" s="5">
        <v>2761</v>
      </c>
      <c r="B2768" s="2" t="str">
        <f>"00703508"</f>
        <v>00703508</v>
      </c>
      <c r="C2768" s="2" t="s">
        <v>4</v>
      </c>
    </row>
    <row r="2769" spans="1:3" x14ac:dyDescent="0.35">
      <c r="A2769" s="5">
        <v>2762</v>
      </c>
      <c r="B2769" s="2" t="str">
        <f>"00984582"</f>
        <v>00984582</v>
      </c>
      <c r="C2769" s="2" t="s">
        <v>4</v>
      </c>
    </row>
    <row r="2770" spans="1:3" x14ac:dyDescent="0.35">
      <c r="A2770" s="5">
        <v>2763</v>
      </c>
      <c r="B2770" s="2" t="str">
        <f>"00465600"</f>
        <v>00465600</v>
      </c>
      <c r="C2770" s="2" t="s">
        <v>4</v>
      </c>
    </row>
    <row r="2771" spans="1:3" x14ac:dyDescent="0.35">
      <c r="A2771" s="5">
        <v>2764</v>
      </c>
      <c r="B2771" s="2" t="str">
        <f>"00982214"</f>
        <v>00982214</v>
      </c>
      <c r="C2771" s="2" t="str">
        <f>"001"</f>
        <v>001</v>
      </c>
    </row>
    <row r="2772" spans="1:3" x14ac:dyDescent="0.35">
      <c r="A2772" s="5">
        <v>2765</v>
      </c>
      <c r="B2772" s="2" t="str">
        <f>"00983504"</f>
        <v>00983504</v>
      </c>
      <c r="C2772" s="2" t="str">
        <f>"003"</f>
        <v>003</v>
      </c>
    </row>
    <row r="2773" spans="1:3" x14ac:dyDescent="0.35">
      <c r="A2773" s="5">
        <v>2766</v>
      </c>
      <c r="B2773" s="2" t="str">
        <f>"00982801"</f>
        <v>00982801</v>
      </c>
      <c r="C2773" s="2" t="str">
        <f>"003"</f>
        <v>003</v>
      </c>
    </row>
    <row r="2774" spans="1:3" x14ac:dyDescent="0.35">
      <c r="A2774" s="5">
        <v>2767</v>
      </c>
      <c r="B2774" s="2" t="str">
        <f>"00985610"</f>
        <v>00985610</v>
      </c>
      <c r="C2774" s="2" t="s">
        <v>4</v>
      </c>
    </row>
    <row r="2775" spans="1:3" x14ac:dyDescent="0.35">
      <c r="A2775" s="5">
        <v>2768</v>
      </c>
      <c r="B2775" s="2" t="str">
        <f>"00982193"</f>
        <v>00982193</v>
      </c>
      <c r="C2775" s="2" t="s">
        <v>4</v>
      </c>
    </row>
    <row r="2776" spans="1:3" x14ac:dyDescent="0.35">
      <c r="A2776" s="5">
        <v>2769</v>
      </c>
      <c r="B2776" s="2" t="str">
        <f>"00986159"</f>
        <v>00986159</v>
      </c>
      <c r="C2776" s="2" t="s">
        <v>17</v>
      </c>
    </row>
    <row r="2777" spans="1:3" x14ac:dyDescent="0.35">
      <c r="A2777" s="5">
        <v>2770</v>
      </c>
      <c r="B2777" s="2" t="str">
        <f>"00720266"</f>
        <v>00720266</v>
      </c>
      <c r="C2777" s="2" t="s">
        <v>4</v>
      </c>
    </row>
    <row r="2778" spans="1:3" ht="29" x14ac:dyDescent="0.35">
      <c r="A2778" s="5">
        <v>2771</v>
      </c>
      <c r="B2778" s="2" t="str">
        <f>"201511033967"</f>
        <v>201511033967</v>
      </c>
      <c r="C2778" s="2" t="s">
        <v>5</v>
      </c>
    </row>
    <row r="2779" spans="1:3" x14ac:dyDescent="0.35">
      <c r="A2779" s="5">
        <v>2772</v>
      </c>
      <c r="B2779" s="2" t="str">
        <f>"00986935"</f>
        <v>00986935</v>
      </c>
      <c r="C2779" s="2" t="s">
        <v>4</v>
      </c>
    </row>
    <row r="2780" spans="1:3" x14ac:dyDescent="0.35">
      <c r="A2780" s="5">
        <v>2773</v>
      </c>
      <c r="B2780" s="2" t="str">
        <f>"00794401"</f>
        <v>00794401</v>
      </c>
      <c r="C2780" s="2" t="s">
        <v>4</v>
      </c>
    </row>
    <row r="2781" spans="1:3" x14ac:dyDescent="0.35">
      <c r="A2781" s="5">
        <v>2774</v>
      </c>
      <c r="B2781" s="2" t="str">
        <f>"00979895"</f>
        <v>00979895</v>
      </c>
      <c r="C2781" s="2" t="s">
        <v>4</v>
      </c>
    </row>
    <row r="2782" spans="1:3" x14ac:dyDescent="0.35">
      <c r="A2782" s="5">
        <v>2775</v>
      </c>
      <c r="B2782" s="2" t="str">
        <f>"201604003319"</f>
        <v>201604003319</v>
      </c>
      <c r="C2782" s="2" t="s">
        <v>4</v>
      </c>
    </row>
    <row r="2783" spans="1:3" x14ac:dyDescent="0.35">
      <c r="A2783" s="5">
        <v>2776</v>
      </c>
      <c r="B2783" s="2" t="str">
        <f>"00977132"</f>
        <v>00977132</v>
      </c>
      <c r="C2783" s="2" t="s">
        <v>4</v>
      </c>
    </row>
    <row r="2784" spans="1:3" x14ac:dyDescent="0.35">
      <c r="A2784" s="5">
        <v>2777</v>
      </c>
      <c r="B2784" s="2" t="str">
        <f>"00475050"</f>
        <v>00475050</v>
      </c>
      <c r="C2784" s="2" t="str">
        <f>"003"</f>
        <v>003</v>
      </c>
    </row>
    <row r="2785" spans="1:3" ht="29" x14ac:dyDescent="0.35">
      <c r="A2785" s="5">
        <v>2778</v>
      </c>
      <c r="B2785" s="2" t="str">
        <f>"00979849"</f>
        <v>00979849</v>
      </c>
      <c r="C2785" s="2" t="s">
        <v>10</v>
      </c>
    </row>
    <row r="2786" spans="1:3" x14ac:dyDescent="0.35">
      <c r="A2786" s="5">
        <v>2779</v>
      </c>
      <c r="B2786" s="2" t="str">
        <f>"00141678"</f>
        <v>00141678</v>
      </c>
      <c r="C2786" s="2" t="str">
        <f>"003"</f>
        <v>003</v>
      </c>
    </row>
    <row r="2787" spans="1:3" x14ac:dyDescent="0.35">
      <c r="A2787" s="5">
        <v>2780</v>
      </c>
      <c r="B2787" s="2" t="str">
        <f>"00205263"</f>
        <v>00205263</v>
      </c>
      <c r="C2787" s="2" t="str">
        <f>"003"</f>
        <v>003</v>
      </c>
    </row>
    <row r="2788" spans="1:3" x14ac:dyDescent="0.35">
      <c r="A2788" s="5">
        <v>2781</v>
      </c>
      <c r="B2788" s="2" t="str">
        <f>"00978678"</f>
        <v>00978678</v>
      </c>
      <c r="C2788" s="2" t="s">
        <v>4</v>
      </c>
    </row>
    <row r="2789" spans="1:3" x14ac:dyDescent="0.35">
      <c r="A2789" s="5">
        <v>2782</v>
      </c>
      <c r="B2789" s="2" t="str">
        <f>"00772119"</f>
        <v>00772119</v>
      </c>
      <c r="C2789" s="2" t="s">
        <v>6</v>
      </c>
    </row>
    <row r="2790" spans="1:3" x14ac:dyDescent="0.35">
      <c r="A2790" s="5">
        <v>2783</v>
      </c>
      <c r="B2790" s="2" t="str">
        <f>"00815126"</f>
        <v>00815126</v>
      </c>
      <c r="C2790" s="2" t="str">
        <f>"003"</f>
        <v>003</v>
      </c>
    </row>
    <row r="2791" spans="1:3" ht="29" x14ac:dyDescent="0.35">
      <c r="A2791" s="5">
        <v>2784</v>
      </c>
      <c r="B2791" s="2" t="str">
        <f>"00979734"</f>
        <v>00979734</v>
      </c>
      <c r="C2791" s="2" t="s">
        <v>10</v>
      </c>
    </row>
    <row r="2792" spans="1:3" x14ac:dyDescent="0.35">
      <c r="A2792" s="5">
        <v>2785</v>
      </c>
      <c r="B2792" s="2" t="str">
        <f>"00106993"</f>
        <v>00106993</v>
      </c>
      <c r="C2792" s="2" t="s">
        <v>6</v>
      </c>
    </row>
    <row r="2793" spans="1:3" x14ac:dyDescent="0.35">
      <c r="A2793" s="5">
        <v>2786</v>
      </c>
      <c r="B2793" s="2" t="str">
        <f>"00120627"</f>
        <v>00120627</v>
      </c>
      <c r="C2793" s="2" t="str">
        <f>"003"</f>
        <v>003</v>
      </c>
    </row>
    <row r="2794" spans="1:3" x14ac:dyDescent="0.35">
      <c r="A2794" s="5">
        <v>2787</v>
      </c>
      <c r="B2794" s="2" t="str">
        <f>"201604004436"</f>
        <v>201604004436</v>
      </c>
      <c r="C2794" s="2" t="s">
        <v>4</v>
      </c>
    </row>
    <row r="2795" spans="1:3" x14ac:dyDescent="0.35">
      <c r="A2795" s="5">
        <v>2788</v>
      </c>
      <c r="B2795" s="2" t="str">
        <f>"00985134"</f>
        <v>00985134</v>
      </c>
      <c r="C2795" s="2" t="str">
        <f>"003"</f>
        <v>003</v>
      </c>
    </row>
    <row r="2796" spans="1:3" x14ac:dyDescent="0.35">
      <c r="A2796" s="5">
        <v>2789</v>
      </c>
      <c r="B2796" s="2" t="str">
        <f>"00818551"</f>
        <v>00818551</v>
      </c>
      <c r="C2796" s="2" t="str">
        <f>"003"</f>
        <v>003</v>
      </c>
    </row>
    <row r="2797" spans="1:3" x14ac:dyDescent="0.35">
      <c r="A2797" s="5">
        <v>2790</v>
      </c>
      <c r="B2797" s="2" t="str">
        <f>"00979245"</f>
        <v>00979245</v>
      </c>
      <c r="C2797" s="2" t="str">
        <f>"003"</f>
        <v>003</v>
      </c>
    </row>
    <row r="2798" spans="1:3" x14ac:dyDescent="0.35">
      <c r="A2798" s="5">
        <v>2791</v>
      </c>
      <c r="B2798" s="2" t="str">
        <f>"00062903"</f>
        <v>00062903</v>
      </c>
      <c r="C2798" s="2" t="str">
        <f>"004"</f>
        <v>004</v>
      </c>
    </row>
    <row r="2799" spans="1:3" x14ac:dyDescent="0.35">
      <c r="A2799" s="5">
        <v>2792</v>
      </c>
      <c r="B2799" s="2" t="str">
        <f>"201410003757"</f>
        <v>201410003757</v>
      </c>
      <c r="C2799" s="2" t="s">
        <v>18</v>
      </c>
    </row>
    <row r="2800" spans="1:3" x14ac:dyDescent="0.35">
      <c r="A2800" s="5">
        <v>2793</v>
      </c>
      <c r="B2800" s="2" t="str">
        <f>"00873895"</f>
        <v>00873895</v>
      </c>
      <c r="C2800" s="2" t="s">
        <v>12</v>
      </c>
    </row>
    <row r="2801" spans="1:3" x14ac:dyDescent="0.35">
      <c r="A2801" s="5">
        <v>2794</v>
      </c>
      <c r="B2801" s="2" t="str">
        <f>"00983425"</f>
        <v>00983425</v>
      </c>
      <c r="C2801" s="2" t="str">
        <f>"001"</f>
        <v>001</v>
      </c>
    </row>
    <row r="2802" spans="1:3" ht="29" x14ac:dyDescent="0.35">
      <c r="A2802" s="5">
        <v>2795</v>
      </c>
      <c r="B2802" s="2" t="str">
        <f>"00986792"</f>
        <v>00986792</v>
      </c>
      <c r="C2802" s="2" t="s">
        <v>10</v>
      </c>
    </row>
    <row r="2803" spans="1:3" x14ac:dyDescent="0.35">
      <c r="A2803" s="5">
        <v>2796</v>
      </c>
      <c r="B2803" s="2" t="str">
        <f>"00775565"</f>
        <v>00775565</v>
      </c>
      <c r="C2803" s="2" t="s">
        <v>4</v>
      </c>
    </row>
    <row r="2804" spans="1:3" ht="29" x14ac:dyDescent="0.35">
      <c r="A2804" s="5">
        <v>2797</v>
      </c>
      <c r="B2804" s="2" t="str">
        <f>"00987062"</f>
        <v>00987062</v>
      </c>
      <c r="C2804" s="2" t="s">
        <v>5</v>
      </c>
    </row>
    <row r="2805" spans="1:3" x14ac:dyDescent="0.35">
      <c r="A2805" s="5">
        <v>2798</v>
      </c>
      <c r="B2805" s="2" t="str">
        <f>"00746602"</f>
        <v>00746602</v>
      </c>
      <c r="C2805" s="2" t="s">
        <v>4</v>
      </c>
    </row>
    <row r="2806" spans="1:3" ht="29" x14ac:dyDescent="0.35">
      <c r="A2806" s="5">
        <v>2799</v>
      </c>
      <c r="B2806" s="2" t="str">
        <f>"00294142"</f>
        <v>00294142</v>
      </c>
      <c r="C2806" s="2" t="s">
        <v>8</v>
      </c>
    </row>
    <row r="2807" spans="1:3" x14ac:dyDescent="0.35">
      <c r="A2807" s="5">
        <v>2800</v>
      </c>
      <c r="B2807" s="2" t="str">
        <f>"00983014"</f>
        <v>00983014</v>
      </c>
      <c r="C2807" s="2" t="s">
        <v>14</v>
      </c>
    </row>
    <row r="2808" spans="1:3" x14ac:dyDescent="0.35">
      <c r="A2808" s="5">
        <v>2801</v>
      </c>
      <c r="B2808" s="2" t="str">
        <f>"00975367"</f>
        <v>00975367</v>
      </c>
      <c r="C2808" s="2" t="str">
        <f>"003"</f>
        <v>003</v>
      </c>
    </row>
    <row r="2809" spans="1:3" x14ac:dyDescent="0.35">
      <c r="A2809" s="5">
        <v>2802</v>
      </c>
      <c r="B2809" s="2" t="str">
        <f>"00981600"</f>
        <v>00981600</v>
      </c>
      <c r="C2809" s="2" t="str">
        <f>"003"</f>
        <v>003</v>
      </c>
    </row>
    <row r="2810" spans="1:3" x14ac:dyDescent="0.35">
      <c r="A2810" s="5">
        <v>2803</v>
      </c>
      <c r="B2810" s="2" t="str">
        <f>"00983891"</f>
        <v>00983891</v>
      </c>
      <c r="C2810" s="2" t="str">
        <f>"003"</f>
        <v>003</v>
      </c>
    </row>
    <row r="2811" spans="1:3" ht="29" x14ac:dyDescent="0.35">
      <c r="A2811" s="5">
        <v>2804</v>
      </c>
      <c r="B2811" s="2" t="str">
        <f>"00983392"</f>
        <v>00983392</v>
      </c>
      <c r="C2811" s="2" t="s">
        <v>5</v>
      </c>
    </row>
    <row r="2812" spans="1:3" x14ac:dyDescent="0.35">
      <c r="A2812" s="5">
        <v>2805</v>
      </c>
      <c r="B2812" s="2" t="str">
        <f>"00981214"</f>
        <v>00981214</v>
      </c>
      <c r="C2812" s="2" t="s">
        <v>4</v>
      </c>
    </row>
    <row r="2813" spans="1:3" x14ac:dyDescent="0.35">
      <c r="A2813" s="5">
        <v>2806</v>
      </c>
      <c r="B2813" s="2" t="str">
        <f>"00470824"</f>
        <v>00470824</v>
      </c>
      <c r="C2813" s="2" t="s">
        <v>4</v>
      </c>
    </row>
    <row r="2814" spans="1:3" x14ac:dyDescent="0.35">
      <c r="A2814" s="5">
        <v>2807</v>
      </c>
      <c r="B2814" s="2" t="str">
        <f>"00980370"</f>
        <v>00980370</v>
      </c>
      <c r="C2814" s="2" t="str">
        <f>"003"</f>
        <v>003</v>
      </c>
    </row>
    <row r="2815" spans="1:3" x14ac:dyDescent="0.35">
      <c r="A2815" s="5">
        <v>2808</v>
      </c>
      <c r="B2815" s="2" t="str">
        <f>"00817029"</f>
        <v>00817029</v>
      </c>
      <c r="C2815" s="2" t="s">
        <v>4</v>
      </c>
    </row>
    <row r="2816" spans="1:3" ht="29" x14ac:dyDescent="0.35">
      <c r="A2816" s="5">
        <v>2809</v>
      </c>
      <c r="B2816" s="2" t="str">
        <f>"00982333"</f>
        <v>00982333</v>
      </c>
      <c r="C2816" s="2" t="s">
        <v>10</v>
      </c>
    </row>
    <row r="2817" spans="1:3" x14ac:dyDescent="0.35">
      <c r="A2817" s="5">
        <v>2810</v>
      </c>
      <c r="B2817" s="2" t="str">
        <f>"00982706"</f>
        <v>00982706</v>
      </c>
      <c r="C2817" s="2" t="s">
        <v>4</v>
      </c>
    </row>
    <row r="2818" spans="1:3" x14ac:dyDescent="0.35">
      <c r="A2818" s="5">
        <v>2811</v>
      </c>
      <c r="B2818" s="2" t="str">
        <f>"201502003067"</f>
        <v>201502003067</v>
      </c>
      <c r="C2818" s="2" t="s">
        <v>6</v>
      </c>
    </row>
    <row r="2819" spans="1:3" x14ac:dyDescent="0.35">
      <c r="A2819" s="5">
        <v>2812</v>
      </c>
      <c r="B2819" s="2" t="str">
        <f>"00984092"</f>
        <v>00984092</v>
      </c>
      <c r="C2819" s="2" t="s">
        <v>4</v>
      </c>
    </row>
    <row r="2820" spans="1:3" x14ac:dyDescent="0.35">
      <c r="A2820" s="5">
        <v>2813</v>
      </c>
      <c r="B2820" s="2" t="str">
        <f>"00983540"</f>
        <v>00983540</v>
      </c>
      <c r="C2820" s="2" t="s">
        <v>4</v>
      </c>
    </row>
    <row r="2821" spans="1:3" x14ac:dyDescent="0.35">
      <c r="A2821" s="5">
        <v>2814</v>
      </c>
      <c r="B2821" s="2" t="str">
        <f>"00983876"</f>
        <v>00983876</v>
      </c>
      <c r="C2821" s="2" t="str">
        <f>"003"</f>
        <v>003</v>
      </c>
    </row>
    <row r="2822" spans="1:3" x14ac:dyDescent="0.35">
      <c r="A2822" s="5">
        <v>2815</v>
      </c>
      <c r="B2822" s="2" t="str">
        <f>"00982138"</f>
        <v>00982138</v>
      </c>
      <c r="C2822" s="2" t="s">
        <v>4</v>
      </c>
    </row>
    <row r="2823" spans="1:3" x14ac:dyDescent="0.35">
      <c r="A2823" s="5">
        <v>2816</v>
      </c>
      <c r="B2823" s="2" t="str">
        <f>"00927061"</f>
        <v>00927061</v>
      </c>
      <c r="C2823" s="2" t="s">
        <v>12</v>
      </c>
    </row>
    <row r="2824" spans="1:3" ht="29" x14ac:dyDescent="0.35">
      <c r="A2824" s="5">
        <v>2817</v>
      </c>
      <c r="B2824" s="2" t="str">
        <f>"00595798"</f>
        <v>00595798</v>
      </c>
      <c r="C2824" s="2" t="s">
        <v>5</v>
      </c>
    </row>
    <row r="2825" spans="1:3" x14ac:dyDescent="0.35">
      <c r="A2825" s="5">
        <v>2818</v>
      </c>
      <c r="B2825" s="2" t="str">
        <f>"201402006115"</f>
        <v>201402006115</v>
      </c>
      <c r="C2825" s="2" t="s">
        <v>4</v>
      </c>
    </row>
    <row r="2826" spans="1:3" x14ac:dyDescent="0.35">
      <c r="A2826" s="5">
        <v>2819</v>
      </c>
      <c r="B2826" s="2" t="str">
        <f>"201512000771"</f>
        <v>201512000771</v>
      </c>
      <c r="C2826" s="2" t="s">
        <v>9</v>
      </c>
    </row>
    <row r="2827" spans="1:3" x14ac:dyDescent="0.35">
      <c r="A2827" s="5">
        <v>2820</v>
      </c>
      <c r="B2827" s="2" t="str">
        <f>"00985513"</f>
        <v>00985513</v>
      </c>
      <c r="C2827" s="2" t="str">
        <f>"003"</f>
        <v>003</v>
      </c>
    </row>
    <row r="2828" spans="1:3" x14ac:dyDescent="0.35">
      <c r="A2828" s="5">
        <v>2821</v>
      </c>
      <c r="B2828" s="2" t="str">
        <f>"00209094"</f>
        <v>00209094</v>
      </c>
      <c r="C2828" s="2" t="str">
        <f>"003"</f>
        <v>003</v>
      </c>
    </row>
    <row r="2829" spans="1:3" x14ac:dyDescent="0.35">
      <c r="A2829" s="5">
        <v>2822</v>
      </c>
      <c r="B2829" s="2" t="str">
        <f>"00943441"</f>
        <v>00943441</v>
      </c>
      <c r="C2829" s="2" t="str">
        <f>"003"</f>
        <v>003</v>
      </c>
    </row>
    <row r="2830" spans="1:3" x14ac:dyDescent="0.35">
      <c r="A2830" s="5">
        <v>2823</v>
      </c>
      <c r="B2830" s="2" t="str">
        <f>"00982985"</f>
        <v>00982985</v>
      </c>
      <c r="C2830" s="2" t="s">
        <v>4</v>
      </c>
    </row>
    <row r="2831" spans="1:3" x14ac:dyDescent="0.35">
      <c r="A2831" s="5">
        <v>2824</v>
      </c>
      <c r="B2831" s="2" t="str">
        <f>"00394092"</f>
        <v>00394092</v>
      </c>
      <c r="C2831" s="2" t="s">
        <v>6</v>
      </c>
    </row>
    <row r="2832" spans="1:3" x14ac:dyDescent="0.35">
      <c r="A2832" s="5">
        <v>2825</v>
      </c>
      <c r="B2832" s="2" t="str">
        <f>"00802837"</f>
        <v>00802837</v>
      </c>
      <c r="C2832" s="2" t="str">
        <f>"003"</f>
        <v>003</v>
      </c>
    </row>
    <row r="2833" spans="1:3" x14ac:dyDescent="0.35">
      <c r="A2833" s="5">
        <v>2826</v>
      </c>
      <c r="B2833" s="2" t="str">
        <f>"00985424"</f>
        <v>00985424</v>
      </c>
      <c r="C2833" s="2" t="s">
        <v>4</v>
      </c>
    </row>
    <row r="2834" spans="1:3" x14ac:dyDescent="0.35">
      <c r="A2834" s="5">
        <v>2827</v>
      </c>
      <c r="B2834" s="2" t="str">
        <f>"00981571"</f>
        <v>00981571</v>
      </c>
      <c r="C2834" s="2" t="str">
        <f>"003"</f>
        <v>003</v>
      </c>
    </row>
    <row r="2835" spans="1:3" x14ac:dyDescent="0.35">
      <c r="A2835" s="5">
        <v>2828</v>
      </c>
      <c r="B2835" s="2" t="str">
        <f>"201511013568"</f>
        <v>201511013568</v>
      </c>
      <c r="C2835" s="2" t="s">
        <v>6</v>
      </c>
    </row>
    <row r="2836" spans="1:3" x14ac:dyDescent="0.35">
      <c r="A2836" s="5">
        <v>2829</v>
      </c>
      <c r="B2836" s="2" t="str">
        <f>"00844111"</f>
        <v>00844111</v>
      </c>
      <c r="C2836" s="2" t="s">
        <v>4</v>
      </c>
    </row>
    <row r="2837" spans="1:3" x14ac:dyDescent="0.35">
      <c r="A2837" s="5">
        <v>2830</v>
      </c>
      <c r="B2837" s="2" t="str">
        <f>"00973407"</f>
        <v>00973407</v>
      </c>
      <c r="C2837" s="2" t="str">
        <f>"003"</f>
        <v>003</v>
      </c>
    </row>
    <row r="2838" spans="1:3" x14ac:dyDescent="0.35">
      <c r="A2838" s="5">
        <v>2831</v>
      </c>
      <c r="B2838" s="2" t="str">
        <f>"00983842"</f>
        <v>00983842</v>
      </c>
      <c r="C2838" s="2" t="s">
        <v>4</v>
      </c>
    </row>
    <row r="2839" spans="1:3" x14ac:dyDescent="0.35">
      <c r="A2839" s="5">
        <v>2832</v>
      </c>
      <c r="B2839" s="2" t="str">
        <f>"00935299"</f>
        <v>00935299</v>
      </c>
      <c r="C2839" s="2" t="str">
        <f>"003"</f>
        <v>003</v>
      </c>
    </row>
    <row r="2840" spans="1:3" x14ac:dyDescent="0.35">
      <c r="A2840" s="5">
        <v>2833</v>
      </c>
      <c r="B2840" s="2" t="str">
        <f>"00279758"</f>
        <v>00279758</v>
      </c>
      <c r="C2840" s="2" t="s">
        <v>4</v>
      </c>
    </row>
    <row r="2841" spans="1:3" ht="29" x14ac:dyDescent="0.35">
      <c r="A2841" s="5">
        <v>2834</v>
      </c>
      <c r="B2841" s="2" t="str">
        <f>"00185511"</f>
        <v>00185511</v>
      </c>
      <c r="C2841" s="2" t="s">
        <v>5</v>
      </c>
    </row>
    <row r="2842" spans="1:3" x14ac:dyDescent="0.35">
      <c r="A2842" s="5">
        <v>2835</v>
      </c>
      <c r="B2842" s="2" t="str">
        <f>"00986692"</f>
        <v>00986692</v>
      </c>
      <c r="C2842" s="2" t="str">
        <f>"001"</f>
        <v>001</v>
      </c>
    </row>
    <row r="2843" spans="1:3" ht="29" x14ac:dyDescent="0.35">
      <c r="A2843" s="5">
        <v>2836</v>
      </c>
      <c r="B2843" s="2" t="str">
        <f>"00218651"</f>
        <v>00218651</v>
      </c>
      <c r="C2843" s="2" t="s">
        <v>5</v>
      </c>
    </row>
    <row r="2844" spans="1:3" x14ac:dyDescent="0.35">
      <c r="A2844" s="5">
        <v>2837</v>
      </c>
      <c r="B2844" s="2" t="str">
        <f>"201511008610"</f>
        <v>201511008610</v>
      </c>
      <c r="C2844" s="2" t="str">
        <f>"003"</f>
        <v>003</v>
      </c>
    </row>
    <row r="2845" spans="1:3" x14ac:dyDescent="0.35">
      <c r="A2845" s="5">
        <v>2838</v>
      </c>
      <c r="B2845" s="2" t="str">
        <f>"00980070"</f>
        <v>00980070</v>
      </c>
      <c r="C2845" s="2" t="s">
        <v>4</v>
      </c>
    </row>
    <row r="2846" spans="1:3" x14ac:dyDescent="0.35">
      <c r="A2846" s="5">
        <v>2839</v>
      </c>
      <c r="B2846" s="2" t="str">
        <f>"00873339"</f>
        <v>00873339</v>
      </c>
      <c r="C2846" s="2" t="s">
        <v>4</v>
      </c>
    </row>
    <row r="2847" spans="1:3" x14ac:dyDescent="0.35">
      <c r="A2847" s="5">
        <v>2840</v>
      </c>
      <c r="B2847" s="2" t="str">
        <f>"00984148"</f>
        <v>00984148</v>
      </c>
      <c r="C2847" s="2" t="str">
        <f>"001"</f>
        <v>001</v>
      </c>
    </row>
    <row r="2848" spans="1:3" x14ac:dyDescent="0.35">
      <c r="A2848" s="5">
        <v>2841</v>
      </c>
      <c r="B2848" s="2" t="str">
        <f>"00606194"</f>
        <v>00606194</v>
      </c>
      <c r="C2848" s="2" t="str">
        <f>"003"</f>
        <v>003</v>
      </c>
    </row>
    <row r="2849" spans="1:3" x14ac:dyDescent="0.35">
      <c r="A2849" s="5">
        <v>2842</v>
      </c>
      <c r="B2849" s="2" t="str">
        <f>"00979158"</f>
        <v>00979158</v>
      </c>
      <c r="C2849" s="2" t="str">
        <f>"003"</f>
        <v>003</v>
      </c>
    </row>
    <row r="2850" spans="1:3" x14ac:dyDescent="0.35">
      <c r="A2850" s="5">
        <v>2843</v>
      </c>
      <c r="B2850" s="2" t="str">
        <f>"00933028"</f>
        <v>00933028</v>
      </c>
      <c r="C2850" s="2" t="s">
        <v>4</v>
      </c>
    </row>
    <row r="2851" spans="1:3" x14ac:dyDescent="0.35">
      <c r="A2851" s="5">
        <v>2844</v>
      </c>
      <c r="B2851" s="2" t="str">
        <f>"00750648"</f>
        <v>00750648</v>
      </c>
      <c r="C2851" s="2" t="str">
        <f>"003"</f>
        <v>003</v>
      </c>
    </row>
    <row r="2852" spans="1:3" x14ac:dyDescent="0.35">
      <c r="A2852" s="5">
        <v>2845</v>
      </c>
      <c r="B2852" s="2" t="str">
        <f>"00982357"</f>
        <v>00982357</v>
      </c>
      <c r="C2852" s="2" t="s">
        <v>4</v>
      </c>
    </row>
    <row r="2853" spans="1:3" ht="29" x14ac:dyDescent="0.35">
      <c r="A2853" s="5">
        <v>2846</v>
      </c>
      <c r="B2853" s="2" t="str">
        <f>"00767015"</f>
        <v>00767015</v>
      </c>
      <c r="C2853" s="2" t="s">
        <v>5</v>
      </c>
    </row>
    <row r="2854" spans="1:3" x14ac:dyDescent="0.35">
      <c r="A2854" s="5">
        <v>2847</v>
      </c>
      <c r="B2854" s="2" t="str">
        <f>"00983414"</f>
        <v>00983414</v>
      </c>
      <c r="C2854" s="2" t="s">
        <v>4</v>
      </c>
    </row>
    <row r="2855" spans="1:3" x14ac:dyDescent="0.35">
      <c r="A2855" s="5">
        <v>2848</v>
      </c>
      <c r="B2855" s="2" t="str">
        <f>"00986020"</f>
        <v>00986020</v>
      </c>
      <c r="C2855" s="2" t="str">
        <f>"003"</f>
        <v>003</v>
      </c>
    </row>
    <row r="2856" spans="1:3" x14ac:dyDescent="0.35">
      <c r="A2856" s="5">
        <v>2849</v>
      </c>
      <c r="B2856" s="2" t="str">
        <f>"00930135"</f>
        <v>00930135</v>
      </c>
      <c r="C2856" s="2" t="str">
        <f>"003"</f>
        <v>003</v>
      </c>
    </row>
    <row r="2857" spans="1:3" x14ac:dyDescent="0.35">
      <c r="A2857" s="5">
        <v>2850</v>
      </c>
      <c r="B2857" s="2" t="str">
        <f>"00162135"</f>
        <v>00162135</v>
      </c>
      <c r="C2857" s="2" t="s">
        <v>4</v>
      </c>
    </row>
    <row r="2858" spans="1:3" x14ac:dyDescent="0.35">
      <c r="A2858" s="5">
        <v>2851</v>
      </c>
      <c r="B2858" s="2" t="str">
        <f>"00973553"</f>
        <v>00973553</v>
      </c>
      <c r="C2858" s="2" t="str">
        <f>"003"</f>
        <v>003</v>
      </c>
    </row>
    <row r="2859" spans="1:3" x14ac:dyDescent="0.35">
      <c r="A2859" s="5">
        <v>2852</v>
      </c>
      <c r="B2859" s="2" t="str">
        <f>"00808641"</f>
        <v>00808641</v>
      </c>
      <c r="C2859" s="2" t="s">
        <v>4</v>
      </c>
    </row>
    <row r="2860" spans="1:3" x14ac:dyDescent="0.35">
      <c r="A2860" s="5">
        <v>2853</v>
      </c>
      <c r="B2860" s="2" t="str">
        <f>"00976494"</f>
        <v>00976494</v>
      </c>
      <c r="C2860" s="2" t="str">
        <f>"003"</f>
        <v>003</v>
      </c>
    </row>
    <row r="2861" spans="1:3" x14ac:dyDescent="0.35">
      <c r="A2861" s="5">
        <v>2854</v>
      </c>
      <c r="B2861" s="2" t="str">
        <f>"00623517"</f>
        <v>00623517</v>
      </c>
      <c r="C2861" s="2" t="s">
        <v>4</v>
      </c>
    </row>
    <row r="2862" spans="1:3" x14ac:dyDescent="0.35">
      <c r="A2862" s="5">
        <v>2855</v>
      </c>
      <c r="B2862" s="2" t="str">
        <f>"00979643"</f>
        <v>00979643</v>
      </c>
      <c r="C2862" s="2" t="s">
        <v>6</v>
      </c>
    </row>
    <row r="2863" spans="1:3" x14ac:dyDescent="0.35">
      <c r="A2863" s="5">
        <v>2856</v>
      </c>
      <c r="B2863" s="2" t="str">
        <f>"00816966"</f>
        <v>00816966</v>
      </c>
      <c r="C2863" s="2" t="str">
        <f>"003"</f>
        <v>003</v>
      </c>
    </row>
    <row r="2864" spans="1:3" x14ac:dyDescent="0.35">
      <c r="A2864" s="5">
        <v>2857</v>
      </c>
      <c r="B2864" s="2" t="str">
        <f>"00985121"</f>
        <v>00985121</v>
      </c>
      <c r="C2864" s="2" t="s">
        <v>4</v>
      </c>
    </row>
    <row r="2865" spans="1:3" x14ac:dyDescent="0.35">
      <c r="A2865" s="5">
        <v>2858</v>
      </c>
      <c r="B2865" s="2" t="str">
        <f>"00986064"</f>
        <v>00986064</v>
      </c>
      <c r="C2865" s="2" t="s">
        <v>4</v>
      </c>
    </row>
    <row r="2866" spans="1:3" x14ac:dyDescent="0.35">
      <c r="A2866" s="5">
        <v>2859</v>
      </c>
      <c r="B2866" s="2" t="str">
        <f>"00986781"</f>
        <v>00986781</v>
      </c>
      <c r="C2866" s="2" t="str">
        <f>"003"</f>
        <v>003</v>
      </c>
    </row>
    <row r="2867" spans="1:3" x14ac:dyDescent="0.35">
      <c r="A2867" s="5">
        <v>2860</v>
      </c>
      <c r="B2867" s="2" t="str">
        <f>"00986832"</f>
        <v>00986832</v>
      </c>
      <c r="C2867" s="2" t="s">
        <v>4</v>
      </c>
    </row>
    <row r="2868" spans="1:3" x14ac:dyDescent="0.35">
      <c r="A2868" s="5">
        <v>2861</v>
      </c>
      <c r="B2868" s="2" t="str">
        <f>"00780131"</f>
        <v>00780131</v>
      </c>
      <c r="C2868" s="2" t="str">
        <f>"003"</f>
        <v>003</v>
      </c>
    </row>
    <row r="2869" spans="1:3" x14ac:dyDescent="0.35">
      <c r="A2869" s="5">
        <v>2862</v>
      </c>
      <c r="B2869" s="2" t="str">
        <f>"00967817"</f>
        <v>00967817</v>
      </c>
      <c r="C2869" s="2" t="str">
        <f>"003"</f>
        <v>003</v>
      </c>
    </row>
    <row r="2870" spans="1:3" x14ac:dyDescent="0.35">
      <c r="A2870" s="5">
        <v>2863</v>
      </c>
      <c r="B2870" s="2" t="str">
        <f>"00536893"</f>
        <v>00536893</v>
      </c>
      <c r="C2870" s="2" t="s">
        <v>6</v>
      </c>
    </row>
    <row r="2871" spans="1:3" x14ac:dyDescent="0.35">
      <c r="A2871" s="5">
        <v>2864</v>
      </c>
      <c r="B2871" s="2" t="str">
        <f>"00983909"</f>
        <v>00983909</v>
      </c>
      <c r="C2871" s="2" t="str">
        <f>"003"</f>
        <v>003</v>
      </c>
    </row>
    <row r="2872" spans="1:3" x14ac:dyDescent="0.35">
      <c r="A2872" s="5">
        <v>2865</v>
      </c>
      <c r="B2872" s="2" t="str">
        <f>"00981138"</f>
        <v>00981138</v>
      </c>
      <c r="C2872" s="2" t="s">
        <v>4</v>
      </c>
    </row>
    <row r="2873" spans="1:3" ht="29" x14ac:dyDescent="0.35">
      <c r="A2873" s="5">
        <v>2866</v>
      </c>
      <c r="B2873" s="2" t="str">
        <f>"00979852"</f>
        <v>00979852</v>
      </c>
      <c r="C2873" s="2" t="s">
        <v>10</v>
      </c>
    </row>
    <row r="2874" spans="1:3" ht="29" x14ac:dyDescent="0.35">
      <c r="A2874" s="5">
        <v>2867</v>
      </c>
      <c r="B2874" s="2" t="str">
        <f>"00967764"</f>
        <v>00967764</v>
      </c>
      <c r="C2874" s="2" t="s">
        <v>5</v>
      </c>
    </row>
    <row r="2875" spans="1:3" x14ac:dyDescent="0.35">
      <c r="A2875" s="5">
        <v>2868</v>
      </c>
      <c r="B2875" s="2" t="str">
        <f>"00241198"</f>
        <v>00241198</v>
      </c>
      <c r="C2875" s="2" t="s">
        <v>4</v>
      </c>
    </row>
    <row r="2876" spans="1:3" x14ac:dyDescent="0.35">
      <c r="A2876" s="5">
        <v>2869</v>
      </c>
      <c r="B2876" s="2" t="str">
        <f>"00835536"</f>
        <v>00835536</v>
      </c>
      <c r="C2876" s="2" t="s">
        <v>4</v>
      </c>
    </row>
    <row r="2877" spans="1:3" ht="29" x14ac:dyDescent="0.35">
      <c r="A2877" s="5">
        <v>2870</v>
      </c>
      <c r="B2877" s="2" t="str">
        <f>"00983596"</f>
        <v>00983596</v>
      </c>
      <c r="C2877" s="2" t="s">
        <v>10</v>
      </c>
    </row>
    <row r="2878" spans="1:3" x14ac:dyDescent="0.35">
      <c r="A2878" s="5">
        <v>2871</v>
      </c>
      <c r="B2878" s="2" t="str">
        <f>"00798385"</f>
        <v>00798385</v>
      </c>
      <c r="C2878" s="2" t="str">
        <f>"003"</f>
        <v>003</v>
      </c>
    </row>
    <row r="2879" spans="1:3" x14ac:dyDescent="0.35">
      <c r="A2879" s="5">
        <v>2872</v>
      </c>
      <c r="B2879" s="2" t="str">
        <f>"200712002525"</f>
        <v>200712002525</v>
      </c>
      <c r="C2879" s="2" t="s">
        <v>12</v>
      </c>
    </row>
    <row r="2880" spans="1:3" x14ac:dyDescent="0.35">
      <c r="A2880" s="5">
        <v>2873</v>
      </c>
      <c r="B2880" s="2" t="str">
        <f>"00934148"</f>
        <v>00934148</v>
      </c>
      <c r="C2880" s="2" t="str">
        <f>"003"</f>
        <v>003</v>
      </c>
    </row>
    <row r="2881" spans="1:3" x14ac:dyDescent="0.35">
      <c r="A2881" s="5">
        <v>2874</v>
      </c>
      <c r="B2881" s="2" t="str">
        <f>"00928617"</f>
        <v>00928617</v>
      </c>
      <c r="C2881" s="2" t="str">
        <f>"003"</f>
        <v>003</v>
      </c>
    </row>
    <row r="2882" spans="1:3" x14ac:dyDescent="0.35">
      <c r="A2882" s="5">
        <v>2875</v>
      </c>
      <c r="B2882" s="2" t="str">
        <f>"00741187"</f>
        <v>00741187</v>
      </c>
      <c r="C2882" s="2" t="str">
        <f>"003"</f>
        <v>003</v>
      </c>
    </row>
    <row r="2883" spans="1:3" x14ac:dyDescent="0.35">
      <c r="A2883" s="5">
        <v>2876</v>
      </c>
      <c r="B2883" s="2" t="str">
        <f>"00887483"</f>
        <v>00887483</v>
      </c>
      <c r="C2883" s="2" t="str">
        <f>"004"</f>
        <v>004</v>
      </c>
    </row>
    <row r="2884" spans="1:3" ht="29" x14ac:dyDescent="0.35">
      <c r="A2884" s="5">
        <v>2877</v>
      </c>
      <c r="B2884" s="2" t="str">
        <f>"00463165"</f>
        <v>00463165</v>
      </c>
      <c r="C2884" s="2" t="s">
        <v>5</v>
      </c>
    </row>
    <row r="2885" spans="1:3" x14ac:dyDescent="0.35">
      <c r="A2885" s="5">
        <v>2878</v>
      </c>
      <c r="B2885" s="2" t="str">
        <f>"00983724"</f>
        <v>00983724</v>
      </c>
      <c r="C2885" s="2" t="s">
        <v>6</v>
      </c>
    </row>
    <row r="2886" spans="1:3" x14ac:dyDescent="0.35">
      <c r="A2886" s="5">
        <v>2879</v>
      </c>
      <c r="B2886" s="2" t="str">
        <f>"201409005007"</f>
        <v>201409005007</v>
      </c>
      <c r="C2886" s="2" t="s">
        <v>12</v>
      </c>
    </row>
    <row r="2887" spans="1:3" x14ac:dyDescent="0.35">
      <c r="A2887" s="5">
        <v>2880</v>
      </c>
      <c r="B2887" s="2" t="str">
        <f>"00981540"</f>
        <v>00981540</v>
      </c>
      <c r="C2887" s="2" t="str">
        <f>"003"</f>
        <v>003</v>
      </c>
    </row>
    <row r="2888" spans="1:3" x14ac:dyDescent="0.35">
      <c r="A2888" s="5">
        <v>2881</v>
      </c>
      <c r="B2888" s="2" t="str">
        <f>"00977651"</f>
        <v>00977651</v>
      </c>
      <c r="C2888" s="2" t="str">
        <f>"001"</f>
        <v>001</v>
      </c>
    </row>
    <row r="2889" spans="1:3" x14ac:dyDescent="0.35">
      <c r="A2889" s="5">
        <v>2882</v>
      </c>
      <c r="B2889" s="2" t="str">
        <f>"00979048"</f>
        <v>00979048</v>
      </c>
      <c r="C2889" s="2" t="s">
        <v>14</v>
      </c>
    </row>
    <row r="2890" spans="1:3" ht="29" x14ac:dyDescent="0.35">
      <c r="A2890" s="5">
        <v>2883</v>
      </c>
      <c r="B2890" s="2" t="str">
        <f>"00983505"</f>
        <v>00983505</v>
      </c>
      <c r="C2890" s="2" t="s">
        <v>10</v>
      </c>
    </row>
    <row r="2891" spans="1:3" x14ac:dyDescent="0.35">
      <c r="A2891" s="5">
        <v>2884</v>
      </c>
      <c r="B2891" s="2" t="str">
        <f>"00938208"</f>
        <v>00938208</v>
      </c>
      <c r="C2891" s="2" t="s">
        <v>4</v>
      </c>
    </row>
    <row r="2892" spans="1:3" x14ac:dyDescent="0.35">
      <c r="A2892" s="5">
        <v>2885</v>
      </c>
      <c r="B2892" s="2" t="str">
        <f>"00902767"</f>
        <v>00902767</v>
      </c>
      <c r="C2892" s="2" t="s">
        <v>6</v>
      </c>
    </row>
    <row r="2893" spans="1:3" x14ac:dyDescent="0.35">
      <c r="A2893" s="5">
        <v>2886</v>
      </c>
      <c r="B2893" s="2" t="str">
        <f>"00986277"</f>
        <v>00986277</v>
      </c>
      <c r="C2893" s="2" t="s">
        <v>4</v>
      </c>
    </row>
    <row r="2894" spans="1:3" x14ac:dyDescent="0.35">
      <c r="A2894" s="5">
        <v>2887</v>
      </c>
      <c r="B2894" s="2" t="str">
        <f>"00982290"</f>
        <v>00982290</v>
      </c>
      <c r="C2894" s="2" t="str">
        <f>"004"</f>
        <v>004</v>
      </c>
    </row>
    <row r="2895" spans="1:3" x14ac:dyDescent="0.35">
      <c r="A2895" s="5">
        <v>2888</v>
      </c>
      <c r="B2895" s="2" t="str">
        <f>"00817446"</f>
        <v>00817446</v>
      </c>
      <c r="C2895" s="2" t="s">
        <v>13</v>
      </c>
    </row>
    <row r="2896" spans="1:3" x14ac:dyDescent="0.35">
      <c r="A2896" s="5">
        <v>2889</v>
      </c>
      <c r="B2896" s="2" t="str">
        <f>"00985027"</f>
        <v>00985027</v>
      </c>
      <c r="C2896" s="2" t="str">
        <f>"003"</f>
        <v>003</v>
      </c>
    </row>
    <row r="2897" spans="1:3" x14ac:dyDescent="0.35">
      <c r="A2897" s="5">
        <v>2890</v>
      </c>
      <c r="B2897" s="2" t="str">
        <f>"00625844"</f>
        <v>00625844</v>
      </c>
      <c r="C2897" s="2" t="s">
        <v>9</v>
      </c>
    </row>
    <row r="2898" spans="1:3" x14ac:dyDescent="0.35">
      <c r="A2898" s="5">
        <v>2891</v>
      </c>
      <c r="B2898" s="2" t="str">
        <f>"00904445"</f>
        <v>00904445</v>
      </c>
      <c r="C2898" s="2" t="str">
        <f>"003"</f>
        <v>003</v>
      </c>
    </row>
    <row r="2899" spans="1:3" x14ac:dyDescent="0.35">
      <c r="A2899" s="5">
        <v>2892</v>
      </c>
      <c r="B2899" s="2" t="str">
        <f>"00932578"</f>
        <v>00932578</v>
      </c>
      <c r="C2899" s="2" t="str">
        <f>"003"</f>
        <v>003</v>
      </c>
    </row>
    <row r="2900" spans="1:3" x14ac:dyDescent="0.35">
      <c r="A2900" s="5">
        <v>2893</v>
      </c>
      <c r="B2900" s="2" t="str">
        <f>"00983175"</f>
        <v>00983175</v>
      </c>
      <c r="C2900" s="2" t="str">
        <f>"003"</f>
        <v>003</v>
      </c>
    </row>
    <row r="2901" spans="1:3" x14ac:dyDescent="0.35">
      <c r="A2901" s="5">
        <v>2894</v>
      </c>
      <c r="B2901" s="2" t="str">
        <f>"00245848"</f>
        <v>00245848</v>
      </c>
      <c r="C2901" s="2" t="s">
        <v>4</v>
      </c>
    </row>
    <row r="2902" spans="1:3" x14ac:dyDescent="0.35">
      <c r="A2902" s="5">
        <v>2895</v>
      </c>
      <c r="B2902" s="2" t="str">
        <f>"00482687"</f>
        <v>00482687</v>
      </c>
      <c r="C2902" s="2" t="str">
        <f>"003"</f>
        <v>003</v>
      </c>
    </row>
    <row r="2903" spans="1:3" x14ac:dyDescent="0.35">
      <c r="A2903" s="5">
        <v>2896</v>
      </c>
      <c r="B2903" s="2" t="str">
        <f>"00985280"</f>
        <v>00985280</v>
      </c>
      <c r="C2903" s="2" t="s">
        <v>4</v>
      </c>
    </row>
    <row r="2904" spans="1:3" x14ac:dyDescent="0.35">
      <c r="A2904" s="5">
        <v>2897</v>
      </c>
      <c r="B2904" s="2" t="str">
        <f>"00179372"</f>
        <v>00179372</v>
      </c>
      <c r="C2904" s="2" t="str">
        <f>"003"</f>
        <v>003</v>
      </c>
    </row>
    <row r="2905" spans="1:3" x14ac:dyDescent="0.35">
      <c r="A2905" s="5">
        <v>2898</v>
      </c>
      <c r="B2905" s="2" t="str">
        <f>"00970256"</f>
        <v>00970256</v>
      </c>
      <c r="C2905" s="2" t="str">
        <f>"003"</f>
        <v>003</v>
      </c>
    </row>
    <row r="2906" spans="1:3" x14ac:dyDescent="0.35">
      <c r="A2906" s="5">
        <v>2899</v>
      </c>
      <c r="B2906" s="2" t="str">
        <f>"00984488"</f>
        <v>00984488</v>
      </c>
      <c r="C2906" s="2" t="s">
        <v>4</v>
      </c>
    </row>
    <row r="2907" spans="1:3" x14ac:dyDescent="0.35">
      <c r="A2907" s="5">
        <v>2900</v>
      </c>
      <c r="B2907" s="2" t="str">
        <f>"00979869"</f>
        <v>00979869</v>
      </c>
      <c r="C2907" s="2" t="s">
        <v>4</v>
      </c>
    </row>
    <row r="2908" spans="1:3" x14ac:dyDescent="0.35">
      <c r="A2908" s="5">
        <v>2901</v>
      </c>
      <c r="B2908" s="2" t="str">
        <f>"00985070"</f>
        <v>00985070</v>
      </c>
      <c r="C2908" s="2" t="s">
        <v>4</v>
      </c>
    </row>
    <row r="2909" spans="1:3" x14ac:dyDescent="0.35">
      <c r="A2909" s="5">
        <v>2902</v>
      </c>
      <c r="B2909" s="2" t="str">
        <f>"00986169"</f>
        <v>00986169</v>
      </c>
      <c r="C2909" s="2" t="s">
        <v>4</v>
      </c>
    </row>
    <row r="2910" spans="1:3" x14ac:dyDescent="0.35">
      <c r="A2910" s="5">
        <v>2903</v>
      </c>
      <c r="B2910" s="2" t="str">
        <f>"00973035"</f>
        <v>00973035</v>
      </c>
      <c r="C2910" s="2" t="s">
        <v>6</v>
      </c>
    </row>
    <row r="2911" spans="1:3" x14ac:dyDescent="0.35">
      <c r="A2911" s="5">
        <v>2904</v>
      </c>
      <c r="B2911" s="2" t="str">
        <f>"00987046"</f>
        <v>00987046</v>
      </c>
      <c r="C2911" s="2" t="s">
        <v>4</v>
      </c>
    </row>
    <row r="2912" spans="1:3" x14ac:dyDescent="0.35">
      <c r="A2912" s="5">
        <v>2905</v>
      </c>
      <c r="B2912" s="2" t="str">
        <f>"00983836"</f>
        <v>00983836</v>
      </c>
      <c r="C2912" s="2" t="str">
        <f>"001"</f>
        <v>001</v>
      </c>
    </row>
    <row r="2913" spans="1:3" ht="29" x14ac:dyDescent="0.35">
      <c r="A2913" s="5">
        <v>2906</v>
      </c>
      <c r="B2913" s="2" t="str">
        <f>"00890616"</f>
        <v>00890616</v>
      </c>
      <c r="C2913" s="2" t="s">
        <v>10</v>
      </c>
    </row>
    <row r="2914" spans="1:3" x14ac:dyDescent="0.35">
      <c r="A2914" s="5">
        <v>2907</v>
      </c>
      <c r="B2914" s="2" t="str">
        <f>"00728739"</f>
        <v>00728739</v>
      </c>
      <c r="C2914" s="2" t="s">
        <v>4</v>
      </c>
    </row>
    <row r="2915" spans="1:3" x14ac:dyDescent="0.35">
      <c r="A2915" s="5">
        <v>2908</v>
      </c>
      <c r="B2915" s="2" t="str">
        <f>"00549071"</f>
        <v>00549071</v>
      </c>
      <c r="C2915" s="2" t="s">
        <v>12</v>
      </c>
    </row>
    <row r="2916" spans="1:3" ht="29" x14ac:dyDescent="0.35">
      <c r="A2916" s="5">
        <v>2909</v>
      </c>
      <c r="B2916" s="2" t="str">
        <f>"00979946"</f>
        <v>00979946</v>
      </c>
      <c r="C2916" s="2" t="s">
        <v>5</v>
      </c>
    </row>
    <row r="2917" spans="1:3" x14ac:dyDescent="0.35">
      <c r="A2917" s="5">
        <v>2910</v>
      </c>
      <c r="B2917" s="2" t="str">
        <f>"00816280"</f>
        <v>00816280</v>
      </c>
      <c r="C2917" s="2" t="s">
        <v>4</v>
      </c>
    </row>
    <row r="2918" spans="1:3" ht="29" x14ac:dyDescent="0.35">
      <c r="A2918" s="5">
        <v>2911</v>
      </c>
      <c r="B2918" s="2" t="str">
        <f>"201604005590"</f>
        <v>201604005590</v>
      </c>
      <c r="C2918" s="2" t="s">
        <v>10</v>
      </c>
    </row>
    <row r="2919" spans="1:3" x14ac:dyDescent="0.35">
      <c r="A2919" s="5">
        <v>2912</v>
      </c>
      <c r="B2919" s="2" t="str">
        <f>"00277068"</f>
        <v>00277068</v>
      </c>
      <c r="C2919" s="2" t="s">
        <v>4</v>
      </c>
    </row>
    <row r="2920" spans="1:3" x14ac:dyDescent="0.35">
      <c r="A2920" s="5">
        <v>2913</v>
      </c>
      <c r="B2920" s="2" t="str">
        <f>"00984087"</f>
        <v>00984087</v>
      </c>
      <c r="C2920" s="2" t="str">
        <f>"003"</f>
        <v>003</v>
      </c>
    </row>
    <row r="2921" spans="1:3" x14ac:dyDescent="0.35">
      <c r="A2921" s="5">
        <v>2914</v>
      </c>
      <c r="B2921" s="2" t="str">
        <f>"00984001"</f>
        <v>00984001</v>
      </c>
      <c r="C2921" s="2" t="s">
        <v>4</v>
      </c>
    </row>
    <row r="2922" spans="1:3" x14ac:dyDescent="0.35">
      <c r="A2922" s="5">
        <v>2915</v>
      </c>
      <c r="B2922" s="2" t="str">
        <f>"00985261"</f>
        <v>00985261</v>
      </c>
      <c r="C2922" s="2" t="s">
        <v>4</v>
      </c>
    </row>
    <row r="2923" spans="1:3" x14ac:dyDescent="0.35">
      <c r="A2923" s="5">
        <v>2916</v>
      </c>
      <c r="B2923" s="2" t="str">
        <f>"00133164"</f>
        <v>00133164</v>
      </c>
      <c r="C2923" s="2" t="s">
        <v>4</v>
      </c>
    </row>
    <row r="2924" spans="1:3" x14ac:dyDescent="0.35">
      <c r="A2924" s="5">
        <v>2917</v>
      </c>
      <c r="B2924" s="2" t="str">
        <f>"00193892"</f>
        <v>00193892</v>
      </c>
      <c r="C2924" s="2" t="str">
        <f>"003"</f>
        <v>003</v>
      </c>
    </row>
    <row r="2925" spans="1:3" x14ac:dyDescent="0.35">
      <c r="A2925" s="5">
        <v>2918</v>
      </c>
      <c r="B2925" s="2" t="str">
        <f>"00811381"</f>
        <v>00811381</v>
      </c>
      <c r="C2925" s="2" t="s">
        <v>12</v>
      </c>
    </row>
    <row r="2926" spans="1:3" ht="29" x14ac:dyDescent="0.35">
      <c r="A2926" s="5">
        <v>2919</v>
      </c>
      <c r="B2926" s="2" t="str">
        <f>"00161120"</f>
        <v>00161120</v>
      </c>
      <c r="C2926" s="2" t="s">
        <v>5</v>
      </c>
    </row>
    <row r="2927" spans="1:3" x14ac:dyDescent="0.35">
      <c r="A2927" s="5">
        <v>2920</v>
      </c>
      <c r="B2927" s="2" t="str">
        <f>"00475439"</f>
        <v>00475439</v>
      </c>
      <c r="C2927" s="2" t="s">
        <v>4</v>
      </c>
    </row>
    <row r="2928" spans="1:3" x14ac:dyDescent="0.35">
      <c r="A2928" s="5">
        <v>2921</v>
      </c>
      <c r="B2928" s="2" t="str">
        <f>"00429719"</f>
        <v>00429719</v>
      </c>
      <c r="C2928" s="2" t="str">
        <f>"003"</f>
        <v>003</v>
      </c>
    </row>
    <row r="2929" spans="1:3" x14ac:dyDescent="0.35">
      <c r="A2929" s="5">
        <v>2922</v>
      </c>
      <c r="B2929" s="2" t="str">
        <f>"00978325"</f>
        <v>00978325</v>
      </c>
      <c r="C2929" s="2" t="s">
        <v>6</v>
      </c>
    </row>
    <row r="2930" spans="1:3" x14ac:dyDescent="0.35">
      <c r="A2930" s="5">
        <v>2923</v>
      </c>
      <c r="B2930" s="2" t="str">
        <f>"201510003418"</f>
        <v>201510003418</v>
      </c>
      <c r="C2930" s="2" t="str">
        <f>"003"</f>
        <v>003</v>
      </c>
    </row>
    <row r="2931" spans="1:3" x14ac:dyDescent="0.35">
      <c r="A2931" s="5">
        <v>2924</v>
      </c>
      <c r="B2931" s="2" t="str">
        <f>"00691229"</f>
        <v>00691229</v>
      </c>
      <c r="C2931" s="2" t="s">
        <v>6</v>
      </c>
    </row>
    <row r="2932" spans="1:3" x14ac:dyDescent="0.35">
      <c r="A2932" s="5">
        <v>2925</v>
      </c>
      <c r="B2932" s="2" t="str">
        <f>"00542295"</f>
        <v>00542295</v>
      </c>
      <c r="C2932" s="2" t="s">
        <v>4</v>
      </c>
    </row>
    <row r="2933" spans="1:3" ht="29" x14ac:dyDescent="0.35">
      <c r="A2933" s="5">
        <v>2926</v>
      </c>
      <c r="B2933" s="2" t="str">
        <f>"00683919"</f>
        <v>00683919</v>
      </c>
      <c r="C2933" s="2" t="s">
        <v>5</v>
      </c>
    </row>
    <row r="2934" spans="1:3" x14ac:dyDescent="0.35">
      <c r="A2934" s="5">
        <v>2927</v>
      </c>
      <c r="B2934" s="2" t="str">
        <f>"00804258"</f>
        <v>00804258</v>
      </c>
      <c r="C2934" s="2" t="str">
        <f>"003"</f>
        <v>003</v>
      </c>
    </row>
    <row r="2935" spans="1:3" x14ac:dyDescent="0.35">
      <c r="A2935" s="5">
        <v>2928</v>
      </c>
      <c r="B2935" s="2" t="str">
        <f>"00982045"</f>
        <v>00982045</v>
      </c>
      <c r="C2935" s="2" t="s">
        <v>4</v>
      </c>
    </row>
    <row r="2936" spans="1:3" x14ac:dyDescent="0.35">
      <c r="A2936" s="5">
        <v>2929</v>
      </c>
      <c r="B2936" s="2" t="str">
        <f>"00984506"</f>
        <v>00984506</v>
      </c>
      <c r="C2936" s="2" t="str">
        <f>"003"</f>
        <v>003</v>
      </c>
    </row>
    <row r="2937" spans="1:3" x14ac:dyDescent="0.35">
      <c r="A2937" s="5">
        <v>2930</v>
      </c>
      <c r="B2937" s="2" t="str">
        <f>"201511015809"</f>
        <v>201511015809</v>
      </c>
      <c r="C2937" s="2" t="str">
        <f>"003"</f>
        <v>003</v>
      </c>
    </row>
    <row r="2938" spans="1:3" x14ac:dyDescent="0.35">
      <c r="A2938" s="5">
        <v>2931</v>
      </c>
      <c r="B2938" s="2" t="str">
        <f>"00974095"</f>
        <v>00974095</v>
      </c>
      <c r="C2938" s="2" t="s">
        <v>12</v>
      </c>
    </row>
    <row r="2939" spans="1:3" x14ac:dyDescent="0.35">
      <c r="A2939" s="5">
        <v>2932</v>
      </c>
      <c r="B2939" s="2" t="str">
        <f>"00982557"</f>
        <v>00982557</v>
      </c>
      <c r="C2939" s="2" t="str">
        <f>"003"</f>
        <v>003</v>
      </c>
    </row>
    <row r="2940" spans="1:3" x14ac:dyDescent="0.35">
      <c r="A2940" s="5">
        <v>2933</v>
      </c>
      <c r="B2940" s="2" t="str">
        <f>"00276587"</f>
        <v>00276587</v>
      </c>
      <c r="C2940" s="2" t="s">
        <v>4</v>
      </c>
    </row>
    <row r="2941" spans="1:3" x14ac:dyDescent="0.35">
      <c r="A2941" s="5">
        <v>2934</v>
      </c>
      <c r="B2941" s="2" t="str">
        <f>"00971562"</f>
        <v>00971562</v>
      </c>
      <c r="C2941" s="2" t="str">
        <f>"003"</f>
        <v>003</v>
      </c>
    </row>
    <row r="2942" spans="1:3" ht="29" x14ac:dyDescent="0.35">
      <c r="A2942" s="5">
        <v>2935</v>
      </c>
      <c r="B2942" s="2" t="str">
        <f>"00547936"</f>
        <v>00547936</v>
      </c>
      <c r="C2942" s="2" t="s">
        <v>5</v>
      </c>
    </row>
    <row r="2943" spans="1:3" x14ac:dyDescent="0.35">
      <c r="A2943" s="5">
        <v>2936</v>
      </c>
      <c r="B2943" s="2" t="str">
        <f>"00850695"</f>
        <v>00850695</v>
      </c>
      <c r="C2943" s="2" t="str">
        <f>"003"</f>
        <v>003</v>
      </c>
    </row>
    <row r="2944" spans="1:3" x14ac:dyDescent="0.35">
      <c r="A2944" s="5">
        <v>2937</v>
      </c>
      <c r="B2944" s="2" t="str">
        <f>"00986471"</f>
        <v>00986471</v>
      </c>
      <c r="C2944" s="2" t="s">
        <v>4</v>
      </c>
    </row>
    <row r="2945" spans="1:3" x14ac:dyDescent="0.35">
      <c r="A2945" s="5">
        <v>2938</v>
      </c>
      <c r="B2945" s="2" t="str">
        <f>"00461229"</f>
        <v>00461229</v>
      </c>
      <c r="C2945" s="2" t="str">
        <f>"003"</f>
        <v>003</v>
      </c>
    </row>
    <row r="2946" spans="1:3" x14ac:dyDescent="0.35">
      <c r="A2946" s="5">
        <v>2939</v>
      </c>
      <c r="B2946" s="2" t="str">
        <f>"00956197"</f>
        <v>00956197</v>
      </c>
      <c r="C2946" s="2" t="str">
        <f>"003"</f>
        <v>003</v>
      </c>
    </row>
    <row r="2947" spans="1:3" x14ac:dyDescent="0.35">
      <c r="A2947" s="5">
        <v>2940</v>
      </c>
      <c r="B2947" s="2" t="str">
        <f>"00976716"</f>
        <v>00976716</v>
      </c>
      <c r="C2947" s="2" t="str">
        <f>"003"</f>
        <v>003</v>
      </c>
    </row>
    <row r="2948" spans="1:3" x14ac:dyDescent="0.35">
      <c r="A2948" s="5">
        <v>2941</v>
      </c>
      <c r="B2948" s="2" t="str">
        <f>"00580768"</f>
        <v>00580768</v>
      </c>
      <c r="C2948" s="2" t="s">
        <v>4</v>
      </c>
    </row>
    <row r="2949" spans="1:3" x14ac:dyDescent="0.35">
      <c r="A2949" s="5">
        <v>2942</v>
      </c>
      <c r="B2949" s="2" t="str">
        <f>"00983508"</f>
        <v>00983508</v>
      </c>
      <c r="C2949" s="2" t="str">
        <f>"003"</f>
        <v>003</v>
      </c>
    </row>
    <row r="2950" spans="1:3" x14ac:dyDescent="0.35">
      <c r="A2950" s="5">
        <v>2943</v>
      </c>
      <c r="B2950" s="2" t="str">
        <f>"00352333"</f>
        <v>00352333</v>
      </c>
      <c r="C2950" s="2" t="str">
        <f>"003"</f>
        <v>003</v>
      </c>
    </row>
    <row r="2951" spans="1:3" x14ac:dyDescent="0.35">
      <c r="A2951" s="5">
        <v>2944</v>
      </c>
      <c r="B2951" s="2" t="str">
        <f>"00984423"</f>
        <v>00984423</v>
      </c>
      <c r="C2951" s="2" t="str">
        <f>"003"</f>
        <v>003</v>
      </c>
    </row>
    <row r="2952" spans="1:3" x14ac:dyDescent="0.35">
      <c r="A2952" s="5">
        <v>2945</v>
      </c>
      <c r="B2952" s="2" t="str">
        <f>"00987024"</f>
        <v>00987024</v>
      </c>
      <c r="C2952" s="2" t="str">
        <f>"004"</f>
        <v>004</v>
      </c>
    </row>
    <row r="2953" spans="1:3" ht="29" x14ac:dyDescent="0.35">
      <c r="A2953" s="5">
        <v>2946</v>
      </c>
      <c r="B2953" s="2" t="str">
        <f>"00205299"</f>
        <v>00205299</v>
      </c>
      <c r="C2953" s="2" t="s">
        <v>5</v>
      </c>
    </row>
    <row r="2954" spans="1:3" x14ac:dyDescent="0.35">
      <c r="A2954" s="5">
        <v>2947</v>
      </c>
      <c r="B2954" s="2" t="str">
        <f>"201406003638"</f>
        <v>201406003638</v>
      </c>
      <c r="C2954" s="2" t="str">
        <f>"003"</f>
        <v>003</v>
      </c>
    </row>
    <row r="2955" spans="1:3" ht="29" x14ac:dyDescent="0.35">
      <c r="A2955" s="5">
        <v>2948</v>
      </c>
      <c r="B2955" s="2" t="str">
        <f>"00982756"</f>
        <v>00982756</v>
      </c>
      <c r="C2955" s="2" t="s">
        <v>10</v>
      </c>
    </row>
    <row r="2956" spans="1:3" x14ac:dyDescent="0.35">
      <c r="A2956" s="5">
        <v>2949</v>
      </c>
      <c r="B2956" s="2" t="str">
        <f>"201410001216"</f>
        <v>201410001216</v>
      </c>
      <c r="C2956" s="2" t="str">
        <f>"003"</f>
        <v>003</v>
      </c>
    </row>
    <row r="2957" spans="1:3" x14ac:dyDescent="0.35">
      <c r="A2957" s="5">
        <v>2950</v>
      </c>
      <c r="B2957" s="2" t="str">
        <f>"00657238"</f>
        <v>00657238</v>
      </c>
      <c r="C2957" s="2" t="s">
        <v>4</v>
      </c>
    </row>
    <row r="2958" spans="1:3" x14ac:dyDescent="0.35">
      <c r="A2958" s="5">
        <v>2951</v>
      </c>
      <c r="B2958" s="2" t="str">
        <f>"00157888"</f>
        <v>00157888</v>
      </c>
      <c r="C2958" s="2" t="str">
        <f>"003"</f>
        <v>003</v>
      </c>
    </row>
    <row r="2959" spans="1:3" x14ac:dyDescent="0.35">
      <c r="A2959" s="5">
        <v>2952</v>
      </c>
      <c r="B2959" s="2" t="str">
        <f>"00935165"</f>
        <v>00935165</v>
      </c>
      <c r="C2959" s="2" t="s">
        <v>4</v>
      </c>
    </row>
    <row r="2960" spans="1:3" x14ac:dyDescent="0.35">
      <c r="A2960" s="5">
        <v>2953</v>
      </c>
      <c r="B2960" s="2" t="str">
        <f>"00497495"</f>
        <v>00497495</v>
      </c>
      <c r="C2960" s="2" t="s">
        <v>4</v>
      </c>
    </row>
    <row r="2961" spans="1:3" x14ac:dyDescent="0.35">
      <c r="A2961" s="5">
        <v>2954</v>
      </c>
      <c r="B2961" s="2" t="str">
        <f>"00987031"</f>
        <v>00987031</v>
      </c>
      <c r="C2961" s="2" t="str">
        <f>"003"</f>
        <v>003</v>
      </c>
    </row>
    <row r="2962" spans="1:3" x14ac:dyDescent="0.35">
      <c r="A2962" s="5">
        <v>2955</v>
      </c>
      <c r="B2962" s="2" t="str">
        <f>"00843182"</f>
        <v>00843182</v>
      </c>
      <c r="C2962" s="2" t="str">
        <f>"003"</f>
        <v>003</v>
      </c>
    </row>
    <row r="2963" spans="1:3" x14ac:dyDescent="0.35">
      <c r="A2963" s="5">
        <v>2956</v>
      </c>
      <c r="B2963" s="2" t="str">
        <f>"00983154"</f>
        <v>00983154</v>
      </c>
      <c r="C2963" s="2" t="s">
        <v>6</v>
      </c>
    </row>
    <row r="2964" spans="1:3" x14ac:dyDescent="0.35">
      <c r="A2964" s="5">
        <v>2957</v>
      </c>
      <c r="B2964" s="2" t="str">
        <f>"00985961"</f>
        <v>00985961</v>
      </c>
      <c r="C2964" s="2" t="s">
        <v>4</v>
      </c>
    </row>
    <row r="2965" spans="1:3" x14ac:dyDescent="0.35">
      <c r="A2965" s="5">
        <v>2958</v>
      </c>
      <c r="B2965" s="2" t="str">
        <f>"00986198"</f>
        <v>00986198</v>
      </c>
      <c r="C2965" s="2" t="str">
        <f>"003"</f>
        <v>003</v>
      </c>
    </row>
    <row r="2966" spans="1:3" x14ac:dyDescent="0.35">
      <c r="A2966" s="5">
        <v>2959</v>
      </c>
      <c r="B2966" s="2" t="str">
        <f>"00979389"</f>
        <v>00979389</v>
      </c>
      <c r="C2966" s="2" t="str">
        <f>"003"</f>
        <v>003</v>
      </c>
    </row>
    <row r="2967" spans="1:3" x14ac:dyDescent="0.35">
      <c r="A2967" s="5">
        <v>2960</v>
      </c>
      <c r="B2967" s="2" t="str">
        <f>"00544563"</f>
        <v>00544563</v>
      </c>
      <c r="C2967" s="2" t="s">
        <v>4</v>
      </c>
    </row>
    <row r="2968" spans="1:3" x14ac:dyDescent="0.35">
      <c r="A2968" s="5">
        <v>2961</v>
      </c>
      <c r="B2968" s="2" t="str">
        <f>"00982255"</f>
        <v>00982255</v>
      </c>
      <c r="C2968" s="2" t="str">
        <f>"003"</f>
        <v>003</v>
      </c>
    </row>
    <row r="2969" spans="1:3" x14ac:dyDescent="0.35">
      <c r="A2969" s="5">
        <v>2962</v>
      </c>
      <c r="B2969" s="2" t="str">
        <f>"201511043486"</f>
        <v>201511043486</v>
      </c>
      <c r="C2969" s="2" t="s">
        <v>4</v>
      </c>
    </row>
    <row r="2970" spans="1:3" ht="29" x14ac:dyDescent="0.35">
      <c r="A2970" s="5">
        <v>2963</v>
      </c>
      <c r="B2970" s="2" t="str">
        <f>"00984941"</f>
        <v>00984941</v>
      </c>
      <c r="C2970" s="2" t="s">
        <v>24</v>
      </c>
    </row>
    <row r="2971" spans="1:3" ht="29" x14ac:dyDescent="0.35">
      <c r="A2971" s="5">
        <v>2964</v>
      </c>
      <c r="B2971" s="2" t="str">
        <f>"00884790"</f>
        <v>00884790</v>
      </c>
      <c r="C2971" s="2" t="s">
        <v>5</v>
      </c>
    </row>
    <row r="2972" spans="1:3" x14ac:dyDescent="0.35">
      <c r="A2972" s="5">
        <v>2965</v>
      </c>
      <c r="B2972" s="2" t="str">
        <f>"00596673"</f>
        <v>00596673</v>
      </c>
      <c r="C2972" s="2" t="s">
        <v>4</v>
      </c>
    </row>
    <row r="2973" spans="1:3" x14ac:dyDescent="0.35">
      <c r="A2973" s="5">
        <v>2966</v>
      </c>
      <c r="B2973" s="2" t="str">
        <f>"201411001434"</f>
        <v>201411001434</v>
      </c>
      <c r="C2973" s="2" t="str">
        <f>"003"</f>
        <v>003</v>
      </c>
    </row>
    <row r="2974" spans="1:3" ht="29" x14ac:dyDescent="0.35">
      <c r="A2974" s="5">
        <v>2967</v>
      </c>
      <c r="B2974" s="2" t="str">
        <f>"00982912"</f>
        <v>00982912</v>
      </c>
      <c r="C2974" s="2" t="s">
        <v>10</v>
      </c>
    </row>
    <row r="2975" spans="1:3" ht="29" x14ac:dyDescent="0.35">
      <c r="A2975" s="5">
        <v>2968</v>
      </c>
      <c r="B2975" s="2" t="str">
        <f>"00981738"</f>
        <v>00981738</v>
      </c>
      <c r="C2975" s="2" t="s">
        <v>5</v>
      </c>
    </row>
    <row r="2976" spans="1:3" x14ac:dyDescent="0.35">
      <c r="A2976" s="5">
        <v>2969</v>
      </c>
      <c r="B2976" s="2" t="str">
        <f>"00088539"</f>
        <v>00088539</v>
      </c>
      <c r="C2976" s="2" t="str">
        <f>"003"</f>
        <v>003</v>
      </c>
    </row>
    <row r="2977" spans="1:3" x14ac:dyDescent="0.35">
      <c r="A2977" s="5">
        <v>2970</v>
      </c>
      <c r="B2977" s="2" t="str">
        <f>"00983706"</f>
        <v>00983706</v>
      </c>
      <c r="C2977" s="2" t="s">
        <v>12</v>
      </c>
    </row>
    <row r="2978" spans="1:3" x14ac:dyDescent="0.35">
      <c r="A2978" s="5">
        <v>2971</v>
      </c>
      <c r="B2978" s="2" t="str">
        <f>"00818422"</f>
        <v>00818422</v>
      </c>
      <c r="C2978" s="2" t="s">
        <v>14</v>
      </c>
    </row>
    <row r="2979" spans="1:3" x14ac:dyDescent="0.35">
      <c r="A2979" s="5">
        <v>2972</v>
      </c>
      <c r="B2979" s="2" t="str">
        <f>"00176449"</f>
        <v>00176449</v>
      </c>
      <c r="C2979" s="2" t="str">
        <f>"003"</f>
        <v>003</v>
      </c>
    </row>
    <row r="2980" spans="1:3" x14ac:dyDescent="0.35">
      <c r="A2980" s="5">
        <v>2973</v>
      </c>
      <c r="B2980" s="2" t="str">
        <f>"00493216"</f>
        <v>00493216</v>
      </c>
      <c r="C2980" s="2" t="s">
        <v>4</v>
      </c>
    </row>
    <row r="2981" spans="1:3" x14ac:dyDescent="0.35">
      <c r="A2981" s="5">
        <v>2974</v>
      </c>
      <c r="B2981" s="2" t="str">
        <f>"00447839"</f>
        <v>00447839</v>
      </c>
      <c r="C2981" s="2" t="s">
        <v>4</v>
      </c>
    </row>
    <row r="2982" spans="1:3" x14ac:dyDescent="0.35">
      <c r="A2982" s="5">
        <v>2975</v>
      </c>
      <c r="B2982" s="2" t="str">
        <f>"00891603"</f>
        <v>00891603</v>
      </c>
      <c r="C2982" s="2" t="s">
        <v>4</v>
      </c>
    </row>
    <row r="2983" spans="1:3" x14ac:dyDescent="0.35">
      <c r="A2983" s="5">
        <v>2976</v>
      </c>
      <c r="B2983" s="2" t="str">
        <f>"00481153"</f>
        <v>00481153</v>
      </c>
      <c r="C2983" s="2" t="str">
        <f>"004"</f>
        <v>004</v>
      </c>
    </row>
    <row r="2984" spans="1:3" x14ac:dyDescent="0.35">
      <c r="A2984" s="5">
        <v>2977</v>
      </c>
      <c r="B2984" s="2" t="str">
        <f>"00979355"</f>
        <v>00979355</v>
      </c>
      <c r="C2984" s="2" t="s">
        <v>6</v>
      </c>
    </row>
    <row r="2985" spans="1:3" x14ac:dyDescent="0.35">
      <c r="A2985" s="5">
        <v>2978</v>
      </c>
      <c r="B2985" s="2" t="str">
        <f>"201502002165"</f>
        <v>201502002165</v>
      </c>
      <c r="C2985" s="2" t="str">
        <f>"003"</f>
        <v>003</v>
      </c>
    </row>
    <row r="2986" spans="1:3" x14ac:dyDescent="0.35">
      <c r="A2986" s="5">
        <v>2979</v>
      </c>
      <c r="B2986" s="2" t="str">
        <f>"00983890"</f>
        <v>00983890</v>
      </c>
      <c r="C2986" s="2" t="str">
        <f>"003"</f>
        <v>003</v>
      </c>
    </row>
    <row r="2987" spans="1:3" x14ac:dyDescent="0.35">
      <c r="A2987" s="5">
        <v>2980</v>
      </c>
      <c r="B2987" s="2" t="str">
        <f>"00579019"</f>
        <v>00579019</v>
      </c>
      <c r="C2987" s="2" t="str">
        <f>"004"</f>
        <v>004</v>
      </c>
    </row>
    <row r="2988" spans="1:3" x14ac:dyDescent="0.35">
      <c r="A2988" s="5">
        <v>2981</v>
      </c>
      <c r="B2988" s="2" t="str">
        <f>"00980703"</f>
        <v>00980703</v>
      </c>
      <c r="C2988" s="2" t="str">
        <f>"003"</f>
        <v>003</v>
      </c>
    </row>
    <row r="2989" spans="1:3" x14ac:dyDescent="0.35">
      <c r="A2989" s="5">
        <v>2982</v>
      </c>
      <c r="B2989" s="2" t="str">
        <f>"00948104"</f>
        <v>00948104</v>
      </c>
      <c r="C2989" s="2" t="s">
        <v>6</v>
      </c>
    </row>
    <row r="2990" spans="1:3" ht="29" x14ac:dyDescent="0.35">
      <c r="A2990" s="5">
        <v>2983</v>
      </c>
      <c r="B2990" s="2" t="str">
        <f>"201410007224"</f>
        <v>201410007224</v>
      </c>
      <c r="C2990" s="2" t="s">
        <v>10</v>
      </c>
    </row>
    <row r="2991" spans="1:3" x14ac:dyDescent="0.35">
      <c r="A2991" s="5">
        <v>2984</v>
      </c>
      <c r="B2991" s="2" t="str">
        <f>"00987055"</f>
        <v>00987055</v>
      </c>
      <c r="C2991" s="2" t="s">
        <v>4</v>
      </c>
    </row>
    <row r="2992" spans="1:3" x14ac:dyDescent="0.35">
      <c r="A2992" s="5">
        <v>2985</v>
      </c>
      <c r="B2992" s="2" t="str">
        <f>"00984284"</f>
        <v>00984284</v>
      </c>
      <c r="C2992" s="2" t="s">
        <v>4</v>
      </c>
    </row>
    <row r="2993" spans="1:3" x14ac:dyDescent="0.35">
      <c r="A2993" s="5">
        <v>2986</v>
      </c>
      <c r="B2993" s="2" t="str">
        <f>"00983200"</f>
        <v>00983200</v>
      </c>
      <c r="C2993" s="2" t="str">
        <f t="shared" ref="C2993:C2998" si="3">"003"</f>
        <v>003</v>
      </c>
    </row>
    <row r="2994" spans="1:3" x14ac:dyDescent="0.35">
      <c r="A2994" s="5">
        <v>2987</v>
      </c>
      <c r="B2994" s="2" t="str">
        <f>"00579531"</f>
        <v>00579531</v>
      </c>
      <c r="C2994" s="2" t="str">
        <f t="shared" si="3"/>
        <v>003</v>
      </c>
    </row>
    <row r="2995" spans="1:3" x14ac:dyDescent="0.35">
      <c r="A2995" s="5">
        <v>2988</v>
      </c>
      <c r="B2995" s="2" t="str">
        <f>"00926722"</f>
        <v>00926722</v>
      </c>
      <c r="C2995" s="2" t="str">
        <f t="shared" si="3"/>
        <v>003</v>
      </c>
    </row>
    <row r="2996" spans="1:3" x14ac:dyDescent="0.35">
      <c r="A2996" s="5">
        <v>2989</v>
      </c>
      <c r="B2996" s="2" t="str">
        <f>"00985320"</f>
        <v>00985320</v>
      </c>
      <c r="C2996" s="2" t="str">
        <f t="shared" si="3"/>
        <v>003</v>
      </c>
    </row>
    <row r="2997" spans="1:3" x14ac:dyDescent="0.35">
      <c r="A2997" s="5">
        <v>2990</v>
      </c>
      <c r="B2997" s="2" t="str">
        <f>"00901046"</f>
        <v>00901046</v>
      </c>
      <c r="C2997" s="2" t="str">
        <f t="shared" si="3"/>
        <v>003</v>
      </c>
    </row>
    <row r="2998" spans="1:3" x14ac:dyDescent="0.35">
      <c r="A2998" s="5">
        <v>2991</v>
      </c>
      <c r="B2998" s="2" t="str">
        <f>"201507003763"</f>
        <v>201507003763</v>
      </c>
      <c r="C2998" s="2" t="str">
        <f t="shared" si="3"/>
        <v>003</v>
      </c>
    </row>
    <row r="2999" spans="1:3" x14ac:dyDescent="0.35">
      <c r="A2999" s="5">
        <v>2992</v>
      </c>
      <c r="B2999" s="2" t="str">
        <f>"00818857"</f>
        <v>00818857</v>
      </c>
      <c r="C2999" s="2" t="s">
        <v>4</v>
      </c>
    </row>
    <row r="3000" spans="1:3" x14ac:dyDescent="0.35">
      <c r="A3000" s="5">
        <v>2993</v>
      </c>
      <c r="B3000" s="2" t="str">
        <f>"00975120"</f>
        <v>00975120</v>
      </c>
      <c r="C3000" s="2" t="str">
        <f>"003"</f>
        <v>003</v>
      </c>
    </row>
    <row r="3001" spans="1:3" x14ac:dyDescent="0.35">
      <c r="A3001" s="5">
        <v>2994</v>
      </c>
      <c r="B3001" s="2" t="str">
        <f>"00927525"</f>
        <v>00927525</v>
      </c>
      <c r="C3001" s="2" t="str">
        <f>"003"</f>
        <v>003</v>
      </c>
    </row>
    <row r="3002" spans="1:3" x14ac:dyDescent="0.35">
      <c r="A3002" s="5">
        <v>2995</v>
      </c>
      <c r="B3002" s="2" t="str">
        <f>"00972719"</f>
        <v>00972719</v>
      </c>
      <c r="C3002" s="2" t="s">
        <v>9</v>
      </c>
    </row>
    <row r="3003" spans="1:3" x14ac:dyDescent="0.35">
      <c r="A3003" s="5">
        <v>2996</v>
      </c>
      <c r="B3003" s="2" t="str">
        <f>"00703867"</f>
        <v>00703867</v>
      </c>
      <c r="C3003" s="2" t="str">
        <f>"001"</f>
        <v>001</v>
      </c>
    </row>
    <row r="3004" spans="1:3" ht="29" x14ac:dyDescent="0.35">
      <c r="A3004" s="5">
        <v>2997</v>
      </c>
      <c r="B3004" s="2" t="str">
        <f>"00799012"</f>
        <v>00799012</v>
      </c>
      <c r="C3004" s="2" t="s">
        <v>10</v>
      </c>
    </row>
    <row r="3005" spans="1:3" x14ac:dyDescent="0.35">
      <c r="A3005" s="5">
        <v>2998</v>
      </c>
      <c r="B3005" s="2" t="str">
        <f>"00985394"</f>
        <v>00985394</v>
      </c>
      <c r="C3005" s="2" t="s">
        <v>4</v>
      </c>
    </row>
    <row r="3006" spans="1:3" x14ac:dyDescent="0.35">
      <c r="A3006" s="5">
        <v>2999</v>
      </c>
      <c r="B3006" s="2" t="str">
        <f>"00985502"</f>
        <v>00985502</v>
      </c>
      <c r="C3006" s="2" t="str">
        <f>"003"</f>
        <v>003</v>
      </c>
    </row>
    <row r="3007" spans="1:3" x14ac:dyDescent="0.35">
      <c r="A3007" s="5">
        <v>3000</v>
      </c>
      <c r="B3007" s="2" t="str">
        <f>"00185519"</f>
        <v>00185519</v>
      </c>
      <c r="C3007" s="2" t="str">
        <f>"003"</f>
        <v>003</v>
      </c>
    </row>
    <row r="3008" spans="1:3" ht="29" x14ac:dyDescent="0.35">
      <c r="A3008" s="5">
        <v>3001</v>
      </c>
      <c r="B3008" s="2" t="str">
        <f>"00818706"</f>
        <v>00818706</v>
      </c>
      <c r="C3008" s="2" t="s">
        <v>5</v>
      </c>
    </row>
    <row r="3009" spans="1:3" x14ac:dyDescent="0.35">
      <c r="A3009" s="5">
        <v>3002</v>
      </c>
      <c r="B3009" s="2" t="str">
        <f>"00279066"</f>
        <v>00279066</v>
      </c>
      <c r="C3009" s="2" t="str">
        <f>"003"</f>
        <v>003</v>
      </c>
    </row>
    <row r="3010" spans="1:3" ht="29" x14ac:dyDescent="0.35">
      <c r="A3010" s="5">
        <v>3003</v>
      </c>
      <c r="B3010" s="2" t="str">
        <f>"00756825"</f>
        <v>00756825</v>
      </c>
      <c r="C3010" s="2" t="s">
        <v>5</v>
      </c>
    </row>
    <row r="3011" spans="1:3" x14ac:dyDescent="0.35">
      <c r="A3011" s="5">
        <v>3004</v>
      </c>
      <c r="B3011" s="2" t="str">
        <f>"00813397"</f>
        <v>00813397</v>
      </c>
      <c r="C3011" s="2" t="s">
        <v>4</v>
      </c>
    </row>
    <row r="3012" spans="1:3" x14ac:dyDescent="0.35">
      <c r="A3012" s="5">
        <v>3005</v>
      </c>
      <c r="B3012" s="2" t="str">
        <f>"00553506"</f>
        <v>00553506</v>
      </c>
      <c r="C3012" s="2" t="s">
        <v>6</v>
      </c>
    </row>
    <row r="3013" spans="1:3" x14ac:dyDescent="0.35">
      <c r="A3013" s="5">
        <v>3006</v>
      </c>
      <c r="B3013" s="2" t="str">
        <f>"00984945"</f>
        <v>00984945</v>
      </c>
      <c r="C3013" s="2" t="str">
        <f>"003"</f>
        <v>003</v>
      </c>
    </row>
    <row r="3014" spans="1:3" x14ac:dyDescent="0.35">
      <c r="A3014" s="5">
        <v>3007</v>
      </c>
      <c r="B3014" s="2" t="str">
        <f>"00671148"</f>
        <v>00671148</v>
      </c>
      <c r="C3014" s="2" t="str">
        <f>"003"</f>
        <v>003</v>
      </c>
    </row>
    <row r="3015" spans="1:3" ht="29" x14ac:dyDescent="0.35">
      <c r="A3015" s="5">
        <v>3008</v>
      </c>
      <c r="B3015" s="2" t="str">
        <f>"00985006"</f>
        <v>00985006</v>
      </c>
      <c r="C3015" s="2" t="s">
        <v>5</v>
      </c>
    </row>
    <row r="3016" spans="1:3" x14ac:dyDescent="0.35">
      <c r="A3016" s="5">
        <v>3009</v>
      </c>
      <c r="B3016" s="2" t="str">
        <f>"00981244"</f>
        <v>00981244</v>
      </c>
      <c r="C3016" s="2" t="str">
        <f>"001"</f>
        <v>001</v>
      </c>
    </row>
    <row r="3017" spans="1:3" x14ac:dyDescent="0.35">
      <c r="A3017" s="5">
        <v>3010</v>
      </c>
      <c r="B3017" s="2" t="str">
        <f>"00221192"</f>
        <v>00221192</v>
      </c>
      <c r="C3017" s="2" t="str">
        <f>"001"</f>
        <v>001</v>
      </c>
    </row>
    <row r="3018" spans="1:3" x14ac:dyDescent="0.35">
      <c r="A3018" s="5">
        <v>3011</v>
      </c>
      <c r="B3018" s="2" t="str">
        <f>"00981782"</f>
        <v>00981782</v>
      </c>
      <c r="C3018" s="2" t="str">
        <f>"003"</f>
        <v>003</v>
      </c>
    </row>
    <row r="3019" spans="1:3" x14ac:dyDescent="0.35">
      <c r="A3019" s="5">
        <v>3012</v>
      </c>
      <c r="B3019" s="2" t="str">
        <f>"00780447"</f>
        <v>00780447</v>
      </c>
      <c r="C3019" s="2" t="str">
        <f>"003"</f>
        <v>003</v>
      </c>
    </row>
    <row r="3020" spans="1:3" x14ac:dyDescent="0.35">
      <c r="A3020" s="5">
        <v>3013</v>
      </c>
      <c r="B3020" s="2" t="str">
        <f>"00981833"</f>
        <v>00981833</v>
      </c>
      <c r="C3020" s="2" t="s">
        <v>4</v>
      </c>
    </row>
    <row r="3021" spans="1:3" x14ac:dyDescent="0.35">
      <c r="A3021" s="5">
        <v>3014</v>
      </c>
      <c r="B3021" s="2" t="str">
        <f>"00764885"</f>
        <v>00764885</v>
      </c>
      <c r="C3021" s="2" t="str">
        <f>"003"</f>
        <v>003</v>
      </c>
    </row>
    <row r="3022" spans="1:3" x14ac:dyDescent="0.35">
      <c r="A3022" s="5">
        <v>3015</v>
      </c>
      <c r="B3022" s="2" t="str">
        <f>"00986366"</f>
        <v>00986366</v>
      </c>
      <c r="C3022" s="2" t="str">
        <f>"003"</f>
        <v>003</v>
      </c>
    </row>
    <row r="3023" spans="1:3" x14ac:dyDescent="0.35">
      <c r="A3023" s="5">
        <v>3016</v>
      </c>
      <c r="B3023" s="2" t="str">
        <f>"00983521"</f>
        <v>00983521</v>
      </c>
      <c r="C3023" s="2" t="s">
        <v>4</v>
      </c>
    </row>
    <row r="3024" spans="1:3" x14ac:dyDescent="0.35">
      <c r="A3024" s="5">
        <v>3017</v>
      </c>
      <c r="B3024" s="2" t="str">
        <f>"00310421"</f>
        <v>00310421</v>
      </c>
      <c r="C3024" s="2" t="s">
        <v>12</v>
      </c>
    </row>
    <row r="3025" spans="1:3" x14ac:dyDescent="0.35">
      <c r="A3025" s="5">
        <v>3018</v>
      </c>
      <c r="B3025" s="2" t="str">
        <f>"00981988"</f>
        <v>00981988</v>
      </c>
      <c r="C3025" s="2" t="s">
        <v>6</v>
      </c>
    </row>
    <row r="3026" spans="1:3" x14ac:dyDescent="0.35">
      <c r="A3026" s="5">
        <v>3019</v>
      </c>
      <c r="B3026" s="2" t="str">
        <f>"00983755"</f>
        <v>00983755</v>
      </c>
      <c r="C3026" s="2" t="s">
        <v>4</v>
      </c>
    </row>
    <row r="3027" spans="1:3" ht="29" x14ac:dyDescent="0.35">
      <c r="A3027" s="5">
        <v>3020</v>
      </c>
      <c r="B3027" s="2" t="str">
        <f>"00983944"</f>
        <v>00983944</v>
      </c>
      <c r="C3027" s="2" t="s">
        <v>10</v>
      </c>
    </row>
    <row r="3028" spans="1:3" ht="29" x14ac:dyDescent="0.35">
      <c r="A3028" s="5">
        <v>3021</v>
      </c>
      <c r="B3028" s="2" t="str">
        <f>"00890049"</f>
        <v>00890049</v>
      </c>
      <c r="C3028" s="2" t="s">
        <v>11</v>
      </c>
    </row>
    <row r="3029" spans="1:3" ht="29" x14ac:dyDescent="0.35">
      <c r="A3029" s="5">
        <v>3022</v>
      </c>
      <c r="B3029" s="2" t="str">
        <f>"00752362"</f>
        <v>00752362</v>
      </c>
      <c r="C3029" s="2" t="s">
        <v>5</v>
      </c>
    </row>
    <row r="3030" spans="1:3" x14ac:dyDescent="0.35">
      <c r="A3030" s="5">
        <v>3023</v>
      </c>
      <c r="B3030" s="2" t="str">
        <f>"00226004"</f>
        <v>00226004</v>
      </c>
      <c r="C3030" s="2" t="str">
        <f>"004"</f>
        <v>004</v>
      </c>
    </row>
    <row r="3031" spans="1:3" x14ac:dyDescent="0.35">
      <c r="A3031" s="5">
        <v>3024</v>
      </c>
      <c r="B3031" s="2" t="str">
        <f>"00815189"</f>
        <v>00815189</v>
      </c>
      <c r="C3031" s="2" t="str">
        <f>"003"</f>
        <v>003</v>
      </c>
    </row>
    <row r="3032" spans="1:3" x14ac:dyDescent="0.35">
      <c r="A3032" s="5">
        <v>3025</v>
      </c>
      <c r="B3032" s="2" t="str">
        <f>"00542698"</f>
        <v>00542698</v>
      </c>
      <c r="C3032" s="2" t="s">
        <v>4</v>
      </c>
    </row>
    <row r="3033" spans="1:3" x14ac:dyDescent="0.35">
      <c r="A3033" s="5">
        <v>3026</v>
      </c>
      <c r="B3033" s="2" t="str">
        <f>"00802860"</f>
        <v>00802860</v>
      </c>
      <c r="C3033" s="2" t="str">
        <f>"003"</f>
        <v>003</v>
      </c>
    </row>
    <row r="3034" spans="1:3" x14ac:dyDescent="0.35">
      <c r="A3034" s="5">
        <v>3027</v>
      </c>
      <c r="B3034" s="2" t="str">
        <f>"00940797"</f>
        <v>00940797</v>
      </c>
      <c r="C3034" s="2" t="str">
        <f>"003"</f>
        <v>003</v>
      </c>
    </row>
    <row r="3035" spans="1:3" x14ac:dyDescent="0.35">
      <c r="A3035" s="5">
        <v>3028</v>
      </c>
      <c r="B3035" s="2" t="str">
        <f>"00943213"</f>
        <v>00943213</v>
      </c>
      <c r="C3035" s="2" t="str">
        <f>"003"</f>
        <v>003</v>
      </c>
    </row>
    <row r="3036" spans="1:3" x14ac:dyDescent="0.35">
      <c r="A3036" s="5">
        <v>3029</v>
      </c>
      <c r="B3036" s="2" t="str">
        <f>"00982092"</f>
        <v>00982092</v>
      </c>
      <c r="C3036" s="2" t="str">
        <f>"003"</f>
        <v>003</v>
      </c>
    </row>
    <row r="3037" spans="1:3" x14ac:dyDescent="0.35">
      <c r="A3037" s="5">
        <v>3030</v>
      </c>
      <c r="B3037" s="2" t="str">
        <f>"00983224"</f>
        <v>00983224</v>
      </c>
      <c r="C3037" s="2" t="s">
        <v>4</v>
      </c>
    </row>
    <row r="3038" spans="1:3" x14ac:dyDescent="0.35">
      <c r="A3038" s="5">
        <v>3031</v>
      </c>
      <c r="B3038" s="2" t="str">
        <f>"00983839"</f>
        <v>00983839</v>
      </c>
      <c r="C3038" s="2" t="str">
        <f>"003"</f>
        <v>003</v>
      </c>
    </row>
    <row r="3039" spans="1:3" x14ac:dyDescent="0.35">
      <c r="A3039" s="5">
        <v>3032</v>
      </c>
      <c r="B3039" s="2" t="str">
        <f>"00982517"</f>
        <v>00982517</v>
      </c>
      <c r="C3039" s="2" t="s">
        <v>4</v>
      </c>
    </row>
    <row r="3040" spans="1:3" x14ac:dyDescent="0.35">
      <c r="A3040" s="5">
        <v>3033</v>
      </c>
      <c r="B3040" s="2" t="str">
        <f>"00358847"</f>
        <v>00358847</v>
      </c>
      <c r="C3040" s="2" t="s">
        <v>4</v>
      </c>
    </row>
    <row r="3041" spans="1:3" x14ac:dyDescent="0.35">
      <c r="A3041" s="5">
        <v>3034</v>
      </c>
      <c r="B3041" s="2" t="str">
        <f>"00750652"</f>
        <v>00750652</v>
      </c>
      <c r="C3041" s="2" t="str">
        <f>"003"</f>
        <v>003</v>
      </c>
    </row>
    <row r="3042" spans="1:3" x14ac:dyDescent="0.35">
      <c r="A3042" s="5">
        <v>3035</v>
      </c>
      <c r="B3042" s="2" t="str">
        <f>"00341387"</f>
        <v>00341387</v>
      </c>
      <c r="C3042" s="2" t="s">
        <v>4</v>
      </c>
    </row>
    <row r="3043" spans="1:3" x14ac:dyDescent="0.35">
      <c r="A3043" s="5">
        <v>3036</v>
      </c>
      <c r="B3043" s="2" t="str">
        <f>"00979662"</f>
        <v>00979662</v>
      </c>
      <c r="C3043" s="2" t="s">
        <v>14</v>
      </c>
    </row>
    <row r="3044" spans="1:3" x14ac:dyDescent="0.35">
      <c r="A3044" s="5">
        <v>3037</v>
      </c>
      <c r="B3044" s="2" t="str">
        <f>"00980782"</f>
        <v>00980782</v>
      </c>
      <c r="C3044" s="2" t="s">
        <v>4</v>
      </c>
    </row>
    <row r="3045" spans="1:3" x14ac:dyDescent="0.35">
      <c r="A3045" s="5">
        <v>3038</v>
      </c>
      <c r="B3045" s="2" t="str">
        <f>"00879469"</f>
        <v>00879469</v>
      </c>
      <c r="C3045" s="2" t="str">
        <f>"003"</f>
        <v>003</v>
      </c>
    </row>
    <row r="3046" spans="1:3" ht="29" x14ac:dyDescent="0.35">
      <c r="A3046" s="5">
        <v>3039</v>
      </c>
      <c r="B3046" s="2" t="str">
        <f>"00984839"</f>
        <v>00984839</v>
      </c>
      <c r="C3046" s="2" t="s">
        <v>5</v>
      </c>
    </row>
    <row r="3047" spans="1:3" x14ac:dyDescent="0.35">
      <c r="A3047" s="5">
        <v>3040</v>
      </c>
      <c r="B3047" s="2" t="str">
        <f>"00232866"</f>
        <v>00232866</v>
      </c>
      <c r="C3047" s="2" t="str">
        <f>"003"</f>
        <v>003</v>
      </c>
    </row>
    <row r="3048" spans="1:3" x14ac:dyDescent="0.35">
      <c r="A3048" s="5">
        <v>3041</v>
      </c>
      <c r="B3048" s="2" t="str">
        <f>"00854012"</f>
        <v>00854012</v>
      </c>
      <c r="C3048" s="2" t="s">
        <v>4</v>
      </c>
    </row>
    <row r="3049" spans="1:3" ht="43.5" x14ac:dyDescent="0.35">
      <c r="A3049" s="5">
        <v>3042</v>
      </c>
      <c r="B3049" s="2" t="str">
        <f>"00668842"</f>
        <v>00668842</v>
      </c>
      <c r="C3049" s="2" t="s">
        <v>25</v>
      </c>
    </row>
    <row r="3050" spans="1:3" x14ac:dyDescent="0.35">
      <c r="A3050" s="5">
        <v>3043</v>
      </c>
      <c r="B3050" s="2" t="str">
        <f>"00982992"</f>
        <v>00982992</v>
      </c>
      <c r="C3050" s="2" t="str">
        <f>"003"</f>
        <v>003</v>
      </c>
    </row>
    <row r="3051" spans="1:3" x14ac:dyDescent="0.35">
      <c r="A3051" s="5">
        <v>3044</v>
      </c>
      <c r="B3051" s="2" t="str">
        <f>"00985525"</f>
        <v>00985525</v>
      </c>
      <c r="C3051" s="2" t="str">
        <f>"003"</f>
        <v>003</v>
      </c>
    </row>
    <row r="3052" spans="1:3" x14ac:dyDescent="0.35">
      <c r="A3052" s="5">
        <v>3045</v>
      </c>
      <c r="B3052" s="2" t="str">
        <f>"00337308"</f>
        <v>00337308</v>
      </c>
      <c r="C3052" s="2" t="str">
        <f>"003"</f>
        <v>003</v>
      </c>
    </row>
    <row r="3053" spans="1:3" x14ac:dyDescent="0.35">
      <c r="A3053" s="5">
        <v>3046</v>
      </c>
      <c r="B3053" s="2" t="str">
        <f>"00932277"</f>
        <v>00932277</v>
      </c>
      <c r="C3053" s="2" t="s">
        <v>4</v>
      </c>
    </row>
    <row r="3054" spans="1:3" x14ac:dyDescent="0.35">
      <c r="A3054" s="5">
        <v>3047</v>
      </c>
      <c r="B3054" s="2" t="str">
        <f>"00479508"</f>
        <v>00479508</v>
      </c>
      <c r="C3054" s="2" t="str">
        <f>"003"</f>
        <v>003</v>
      </c>
    </row>
    <row r="3055" spans="1:3" x14ac:dyDescent="0.35">
      <c r="A3055" s="5">
        <v>3048</v>
      </c>
      <c r="B3055" s="2" t="str">
        <f>"00982408"</f>
        <v>00982408</v>
      </c>
      <c r="C3055" s="2" t="s">
        <v>4</v>
      </c>
    </row>
    <row r="3056" spans="1:3" x14ac:dyDescent="0.35">
      <c r="A3056" s="5">
        <v>3049</v>
      </c>
      <c r="B3056" s="2" t="str">
        <f>"00985498"</f>
        <v>00985498</v>
      </c>
      <c r="C3056" s="2" t="s">
        <v>4</v>
      </c>
    </row>
    <row r="3057" spans="1:3" x14ac:dyDescent="0.35">
      <c r="A3057" s="5">
        <v>3050</v>
      </c>
      <c r="B3057" s="2" t="str">
        <f>"00462689"</f>
        <v>00462689</v>
      </c>
      <c r="C3057" s="2" t="s">
        <v>4</v>
      </c>
    </row>
    <row r="3058" spans="1:3" x14ac:dyDescent="0.35">
      <c r="A3058" s="5">
        <v>3051</v>
      </c>
      <c r="B3058" s="2" t="str">
        <f>"00985675"</f>
        <v>00985675</v>
      </c>
      <c r="C3058" s="2" t="s">
        <v>4</v>
      </c>
    </row>
    <row r="3059" spans="1:3" x14ac:dyDescent="0.35">
      <c r="A3059" s="5">
        <v>3052</v>
      </c>
      <c r="B3059" s="2" t="str">
        <f>"00848768"</f>
        <v>00848768</v>
      </c>
      <c r="C3059" s="2" t="s">
        <v>4</v>
      </c>
    </row>
    <row r="3060" spans="1:3" x14ac:dyDescent="0.35">
      <c r="A3060" s="5">
        <v>3053</v>
      </c>
      <c r="B3060" s="2" t="str">
        <f>"00312490"</f>
        <v>00312490</v>
      </c>
      <c r="C3060" s="2" t="str">
        <f>"003"</f>
        <v>003</v>
      </c>
    </row>
    <row r="3061" spans="1:3" x14ac:dyDescent="0.35">
      <c r="A3061" s="5">
        <v>3054</v>
      </c>
      <c r="B3061" s="2" t="str">
        <f>"00986411"</f>
        <v>00986411</v>
      </c>
      <c r="C3061" s="2" t="str">
        <f>"003"</f>
        <v>003</v>
      </c>
    </row>
    <row r="3062" spans="1:3" ht="29" x14ac:dyDescent="0.35">
      <c r="A3062" s="5">
        <v>3055</v>
      </c>
      <c r="B3062" s="2" t="str">
        <f>"00149540"</f>
        <v>00149540</v>
      </c>
      <c r="C3062" s="2" t="s">
        <v>10</v>
      </c>
    </row>
    <row r="3063" spans="1:3" x14ac:dyDescent="0.35">
      <c r="A3063" s="5">
        <v>3056</v>
      </c>
      <c r="B3063" s="2" t="str">
        <f>"00466035"</f>
        <v>00466035</v>
      </c>
      <c r="C3063" s="2" t="s">
        <v>4</v>
      </c>
    </row>
    <row r="3064" spans="1:3" x14ac:dyDescent="0.35">
      <c r="A3064" s="5">
        <v>3057</v>
      </c>
      <c r="B3064" s="2" t="str">
        <f>"00139986"</f>
        <v>00139986</v>
      </c>
      <c r="C3064" s="2" t="s">
        <v>12</v>
      </c>
    </row>
    <row r="3065" spans="1:3" x14ac:dyDescent="0.35">
      <c r="A3065" s="5">
        <v>3058</v>
      </c>
      <c r="B3065" s="2" t="str">
        <f>"00263709"</f>
        <v>00263709</v>
      </c>
      <c r="C3065" s="2" t="s">
        <v>4</v>
      </c>
    </row>
    <row r="3066" spans="1:3" x14ac:dyDescent="0.35">
      <c r="A3066" s="5">
        <v>3059</v>
      </c>
      <c r="B3066" s="2" t="str">
        <f>"00557543"</f>
        <v>00557543</v>
      </c>
      <c r="C3066" s="2" t="s">
        <v>4</v>
      </c>
    </row>
    <row r="3067" spans="1:3" x14ac:dyDescent="0.35">
      <c r="A3067" s="5">
        <v>3060</v>
      </c>
      <c r="B3067" s="2" t="str">
        <f>"00620074"</f>
        <v>00620074</v>
      </c>
      <c r="C3067" s="2" t="str">
        <f>"003"</f>
        <v>003</v>
      </c>
    </row>
    <row r="3068" spans="1:3" x14ac:dyDescent="0.35">
      <c r="A3068" s="5">
        <v>3061</v>
      </c>
      <c r="B3068" s="2" t="str">
        <f>"00815368"</f>
        <v>00815368</v>
      </c>
      <c r="C3068" s="2" t="s">
        <v>4</v>
      </c>
    </row>
    <row r="3069" spans="1:3" x14ac:dyDescent="0.35">
      <c r="A3069" s="5">
        <v>3062</v>
      </c>
      <c r="B3069" s="2" t="str">
        <f>"00980442"</f>
        <v>00980442</v>
      </c>
      <c r="C3069" s="2" t="s">
        <v>4</v>
      </c>
    </row>
    <row r="3070" spans="1:3" x14ac:dyDescent="0.35">
      <c r="A3070" s="5">
        <v>3063</v>
      </c>
      <c r="B3070" s="2" t="str">
        <f>"00812363"</f>
        <v>00812363</v>
      </c>
      <c r="C3070" s="2" t="s">
        <v>6</v>
      </c>
    </row>
    <row r="3071" spans="1:3" x14ac:dyDescent="0.35">
      <c r="A3071" s="5">
        <v>3064</v>
      </c>
      <c r="B3071" s="2" t="str">
        <f>"201512005605"</f>
        <v>201512005605</v>
      </c>
      <c r="C3071" s="2" t="s">
        <v>18</v>
      </c>
    </row>
    <row r="3072" spans="1:3" x14ac:dyDescent="0.35">
      <c r="A3072" s="5">
        <v>3065</v>
      </c>
      <c r="B3072" s="2" t="str">
        <f>"201406004594"</f>
        <v>201406004594</v>
      </c>
      <c r="C3072" s="2" t="s">
        <v>4</v>
      </c>
    </row>
    <row r="3073" spans="1:3" x14ac:dyDescent="0.35">
      <c r="A3073" s="5">
        <v>3066</v>
      </c>
      <c r="B3073" s="2" t="str">
        <f>"00497200"</f>
        <v>00497200</v>
      </c>
      <c r="C3073" s="2" t="s">
        <v>4</v>
      </c>
    </row>
    <row r="3074" spans="1:3" ht="29" x14ac:dyDescent="0.35">
      <c r="A3074" s="5">
        <v>3067</v>
      </c>
      <c r="B3074" s="2" t="str">
        <f>"00027313"</f>
        <v>00027313</v>
      </c>
      <c r="C3074" s="2" t="s">
        <v>5</v>
      </c>
    </row>
    <row r="3075" spans="1:3" x14ac:dyDescent="0.35">
      <c r="A3075" s="5">
        <v>3068</v>
      </c>
      <c r="B3075" s="2" t="str">
        <f>"00916075"</f>
        <v>00916075</v>
      </c>
      <c r="C3075" s="2" t="str">
        <f>"003"</f>
        <v>003</v>
      </c>
    </row>
    <row r="3076" spans="1:3" x14ac:dyDescent="0.35">
      <c r="A3076" s="5">
        <v>3069</v>
      </c>
      <c r="B3076" s="2" t="str">
        <f>"00792626"</f>
        <v>00792626</v>
      </c>
      <c r="C3076" s="2" t="s">
        <v>4</v>
      </c>
    </row>
    <row r="3077" spans="1:3" x14ac:dyDescent="0.35">
      <c r="A3077" s="5">
        <v>3070</v>
      </c>
      <c r="B3077" s="2" t="str">
        <f>"00800746"</f>
        <v>00800746</v>
      </c>
      <c r="C3077" s="2" t="str">
        <f>"003"</f>
        <v>003</v>
      </c>
    </row>
    <row r="3078" spans="1:3" x14ac:dyDescent="0.35">
      <c r="A3078" s="5">
        <v>3071</v>
      </c>
      <c r="B3078" s="2" t="str">
        <f>"00985441"</f>
        <v>00985441</v>
      </c>
      <c r="C3078" s="2" t="s">
        <v>4</v>
      </c>
    </row>
    <row r="3079" spans="1:3" ht="29" x14ac:dyDescent="0.35">
      <c r="A3079" s="5">
        <v>3072</v>
      </c>
      <c r="B3079" s="2" t="str">
        <f>"00985617"</f>
        <v>00985617</v>
      </c>
      <c r="C3079" s="2" t="s">
        <v>10</v>
      </c>
    </row>
    <row r="3080" spans="1:3" x14ac:dyDescent="0.35">
      <c r="A3080" s="5">
        <v>3073</v>
      </c>
      <c r="B3080" s="2" t="str">
        <f>"00986905"</f>
        <v>00986905</v>
      </c>
      <c r="C3080" s="2" t="s">
        <v>4</v>
      </c>
    </row>
    <row r="3081" spans="1:3" x14ac:dyDescent="0.35">
      <c r="A3081" s="5">
        <v>3074</v>
      </c>
      <c r="B3081" s="2" t="str">
        <f>"00986922"</f>
        <v>00986922</v>
      </c>
      <c r="C3081" s="2" t="s">
        <v>4</v>
      </c>
    </row>
    <row r="3082" spans="1:3" x14ac:dyDescent="0.35">
      <c r="A3082" s="5">
        <v>3075</v>
      </c>
      <c r="B3082" s="2" t="str">
        <f>"00983431"</f>
        <v>00983431</v>
      </c>
      <c r="C3082" s="2" t="s">
        <v>12</v>
      </c>
    </row>
    <row r="3083" spans="1:3" x14ac:dyDescent="0.35">
      <c r="A3083" s="5">
        <v>3076</v>
      </c>
      <c r="B3083" s="2" t="str">
        <f>"00983967"</f>
        <v>00983967</v>
      </c>
      <c r="C3083" s="2" t="s">
        <v>12</v>
      </c>
    </row>
    <row r="3084" spans="1:3" x14ac:dyDescent="0.35">
      <c r="A3084" s="5">
        <v>3077</v>
      </c>
      <c r="B3084" s="2" t="str">
        <f>"00680008"</f>
        <v>00680008</v>
      </c>
      <c r="C3084" s="2" t="s">
        <v>4</v>
      </c>
    </row>
    <row r="3085" spans="1:3" x14ac:dyDescent="0.35">
      <c r="A3085" s="5">
        <v>3078</v>
      </c>
      <c r="B3085" s="2" t="str">
        <f>"00309748"</f>
        <v>00309748</v>
      </c>
      <c r="C3085" s="2" t="str">
        <f>"003"</f>
        <v>003</v>
      </c>
    </row>
    <row r="3086" spans="1:3" ht="29" x14ac:dyDescent="0.35">
      <c r="A3086" s="5">
        <v>3079</v>
      </c>
      <c r="B3086" s="2" t="str">
        <f>"00184036"</f>
        <v>00184036</v>
      </c>
      <c r="C3086" s="2" t="s">
        <v>10</v>
      </c>
    </row>
    <row r="3087" spans="1:3" x14ac:dyDescent="0.35">
      <c r="A3087" s="5">
        <v>3080</v>
      </c>
      <c r="B3087" s="2" t="str">
        <f>"00987169"</f>
        <v>00987169</v>
      </c>
      <c r="C3087" s="2" t="s">
        <v>4</v>
      </c>
    </row>
    <row r="3088" spans="1:3" x14ac:dyDescent="0.35">
      <c r="A3088" s="5">
        <v>3081</v>
      </c>
      <c r="B3088" s="2" t="str">
        <f>"00652718"</f>
        <v>00652718</v>
      </c>
      <c r="C3088" s="2" t="s">
        <v>12</v>
      </c>
    </row>
    <row r="3089" spans="1:3" x14ac:dyDescent="0.35">
      <c r="A3089" s="5">
        <v>3082</v>
      </c>
      <c r="B3089" s="2" t="str">
        <f>"201511031340"</f>
        <v>201511031340</v>
      </c>
      <c r="C3089" s="2" t="s">
        <v>6</v>
      </c>
    </row>
    <row r="3090" spans="1:3" x14ac:dyDescent="0.35">
      <c r="A3090" s="5">
        <v>3083</v>
      </c>
      <c r="B3090" s="2" t="str">
        <f>"00985569"</f>
        <v>00985569</v>
      </c>
      <c r="C3090" s="2" t="s">
        <v>12</v>
      </c>
    </row>
    <row r="3091" spans="1:3" x14ac:dyDescent="0.35">
      <c r="A3091" s="5">
        <v>3084</v>
      </c>
      <c r="B3091" s="2" t="str">
        <f>"00872829"</f>
        <v>00872829</v>
      </c>
      <c r="C3091" s="2" t="str">
        <f>"003"</f>
        <v>003</v>
      </c>
    </row>
    <row r="3092" spans="1:3" x14ac:dyDescent="0.35">
      <c r="A3092" s="5">
        <v>3085</v>
      </c>
      <c r="B3092" s="2" t="str">
        <f>"00984108"</f>
        <v>00984108</v>
      </c>
      <c r="C3092" s="2" t="s">
        <v>4</v>
      </c>
    </row>
    <row r="3093" spans="1:3" ht="29" x14ac:dyDescent="0.35">
      <c r="A3093" s="5">
        <v>3086</v>
      </c>
      <c r="B3093" s="2" t="str">
        <f>"00759576"</f>
        <v>00759576</v>
      </c>
      <c r="C3093" s="2" t="s">
        <v>5</v>
      </c>
    </row>
    <row r="3094" spans="1:3" x14ac:dyDescent="0.35">
      <c r="A3094" s="5">
        <v>3087</v>
      </c>
      <c r="B3094" s="2" t="str">
        <f>"00983453"</f>
        <v>00983453</v>
      </c>
      <c r="C3094" s="2" t="str">
        <f>"003"</f>
        <v>003</v>
      </c>
    </row>
    <row r="3095" spans="1:3" x14ac:dyDescent="0.35">
      <c r="A3095" s="5">
        <v>3088</v>
      </c>
      <c r="B3095" s="2" t="str">
        <f>"00982799"</f>
        <v>00982799</v>
      </c>
      <c r="C3095" s="2" t="s">
        <v>9</v>
      </c>
    </row>
    <row r="3096" spans="1:3" x14ac:dyDescent="0.35">
      <c r="A3096" s="5">
        <v>3089</v>
      </c>
      <c r="B3096" s="2" t="str">
        <f>"00548512"</f>
        <v>00548512</v>
      </c>
      <c r="C3096" s="2" t="str">
        <f>"003"</f>
        <v>003</v>
      </c>
    </row>
    <row r="3097" spans="1:3" ht="29" x14ac:dyDescent="0.35">
      <c r="A3097" s="5">
        <v>3090</v>
      </c>
      <c r="B3097" s="2" t="str">
        <f>"00864162"</f>
        <v>00864162</v>
      </c>
      <c r="C3097" s="2" t="s">
        <v>5</v>
      </c>
    </row>
    <row r="3098" spans="1:3" x14ac:dyDescent="0.35">
      <c r="A3098" s="5">
        <v>3091</v>
      </c>
      <c r="B3098" s="2" t="str">
        <f>"201511042415"</f>
        <v>201511042415</v>
      </c>
      <c r="C3098" s="2" t="s">
        <v>12</v>
      </c>
    </row>
    <row r="3099" spans="1:3" x14ac:dyDescent="0.35">
      <c r="A3099" s="5">
        <v>3092</v>
      </c>
      <c r="B3099" s="2" t="str">
        <f>"201406011757"</f>
        <v>201406011757</v>
      </c>
      <c r="C3099" s="2" t="str">
        <f>"003"</f>
        <v>003</v>
      </c>
    </row>
    <row r="3100" spans="1:3" x14ac:dyDescent="0.35">
      <c r="A3100" s="5">
        <v>3093</v>
      </c>
      <c r="B3100" s="2" t="str">
        <f>"00983519"</f>
        <v>00983519</v>
      </c>
      <c r="C3100" s="2" t="s">
        <v>4</v>
      </c>
    </row>
    <row r="3101" spans="1:3" x14ac:dyDescent="0.35">
      <c r="A3101" s="5">
        <v>3094</v>
      </c>
      <c r="B3101" s="2" t="str">
        <f>"00947075"</f>
        <v>00947075</v>
      </c>
      <c r="C3101" s="2" t="str">
        <f>"003"</f>
        <v>003</v>
      </c>
    </row>
    <row r="3102" spans="1:3" x14ac:dyDescent="0.35">
      <c r="A3102" s="5">
        <v>3095</v>
      </c>
      <c r="B3102" s="2" t="str">
        <f>"00716476"</f>
        <v>00716476</v>
      </c>
      <c r="C3102" s="2" t="str">
        <f>"003"</f>
        <v>003</v>
      </c>
    </row>
    <row r="3103" spans="1:3" x14ac:dyDescent="0.35">
      <c r="A3103" s="5">
        <v>3096</v>
      </c>
      <c r="B3103" s="2" t="str">
        <f>"00312851"</f>
        <v>00312851</v>
      </c>
      <c r="C3103" s="2" t="s">
        <v>4</v>
      </c>
    </row>
    <row r="3104" spans="1:3" x14ac:dyDescent="0.35">
      <c r="A3104" s="5">
        <v>3097</v>
      </c>
      <c r="B3104" s="2" t="str">
        <f>"00986611"</f>
        <v>00986611</v>
      </c>
      <c r="C3104" s="2" t="str">
        <f>"003"</f>
        <v>003</v>
      </c>
    </row>
    <row r="3105" spans="1:3" x14ac:dyDescent="0.35">
      <c r="A3105" s="5">
        <v>3098</v>
      </c>
      <c r="B3105" s="2" t="str">
        <f>"00977788"</f>
        <v>00977788</v>
      </c>
      <c r="C3105" s="2" t="str">
        <f>"003"</f>
        <v>003</v>
      </c>
    </row>
    <row r="3106" spans="1:3" x14ac:dyDescent="0.35">
      <c r="A3106" s="5">
        <v>3099</v>
      </c>
      <c r="B3106" s="2" t="str">
        <f>"00502515"</f>
        <v>00502515</v>
      </c>
      <c r="C3106" s="2" t="s">
        <v>4</v>
      </c>
    </row>
    <row r="3107" spans="1:3" x14ac:dyDescent="0.35">
      <c r="A3107" s="5">
        <v>3100</v>
      </c>
      <c r="B3107" s="2" t="str">
        <f>"201304001584"</f>
        <v>201304001584</v>
      </c>
      <c r="C3107" s="2" t="s">
        <v>6</v>
      </c>
    </row>
    <row r="3108" spans="1:3" x14ac:dyDescent="0.35">
      <c r="A3108" s="5">
        <v>3101</v>
      </c>
      <c r="B3108" s="2" t="str">
        <f>"00979067"</f>
        <v>00979067</v>
      </c>
      <c r="C3108" s="2" t="str">
        <f>"003"</f>
        <v>003</v>
      </c>
    </row>
    <row r="3109" spans="1:3" x14ac:dyDescent="0.35">
      <c r="A3109" s="5">
        <v>3102</v>
      </c>
      <c r="B3109" s="2" t="str">
        <f>"00984299"</f>
        <v>00984299</v>
      </c>
      <c r="C3109" s="2" t="str">
        <f>"001"</f>
        <v>001</v>
      </c>
    </row>
    <row r="3110" spans="1:3" x14ac:dyDescent="0.35">
      <c r="A3110" s="5">
        <v>3103</v>
      </c>
      <c r="B3110" s="2" t="str">
        <f>"00985508"</f>
        <v>00985508</v>
      </c>
      <c r="C3110" s="2" t="s">
        <v>14</v>
      </c>
    </row>
    <row r="3111" spans="1:3" x14ac:dyDescent="0.35">
      <c r="A3111" s="5">
        <v>3104</v>
      </c>
      <c r="B3111" s="2" t="str">
        <f>"00979982"</f>
        <v>00979982</v>
      </c>
      <c r="C3111" s="2" t="s">
        <v>4</v>
      </c>
    </row>
    <row r="3112" spans="1:3" x14ac:dyDescent="0.35">
      <c r="A3112" s="5">
        <v>3105</v>
      </c>
      <c r="B3112" s="2" t="str">
        <f>"00800923"</f>
        <v>00800923</v>
      </c>
      <c r="C3112" s="2" t="s">
        <v>4</v>
      </c>
    </row>
    <row r="3113" spans="1:3" x14ac:dyDescent="0.35">
      <c r="A3113" s="5">
        <v>3106</v>
      </c>
      <c r="B3113" s="2" t="str">
        <f>"00928846"</f>
        <v>00928846</v>
      </c>
      <c r="C3113" s="2" t="s">
        <v>4</v>
      </c>
    </row>
    <row r="3114" spans="1:3" x14ac:dyDescent="0.35">
      <c r="A3114" s="5">
        <v>3107</v>
      </c>
      <c r="B3114" s="2" t="str">
        <f>"00142836"</f>
        <v>00142836</v>
      </c>
      <c r="C3114" s="2" t="str">
        <f>"001"</f>
        <v>001</v>
      </c>
    </row>
    <row r="3115" spans="1:3" x14ac:dyDescent="0.35">
      <c r="A3115" s="5">
        <v>3108</v>
      </c>
      <c r="B3115" s="2" t="str">
        <f>"00292704"</f>
        <v>00292704</v>
      </c>
      <c r="C3115" s="2" t="str">
        <f>"003"</f>
        <v>003</v>
      </c>
    </row>
    <row r="3116" spans="1:3" x14ac:dyDescent="0.35">
      <c r="A3116" s="5">
        <v>3109</v>
      </c>
      <c r="B3116" s="2" t="str">
        <f>"00927788"</f>
        <v>00927788</v>
      </c>
      <c r="C3116" s="2" t="s">
        <v>4</v>
      </c>
    </row>
    <row r="3117" spans="1:3" ht="29" x14ac:dyDescent="0.35">
      <c r="A3117" s="5">
        <v>3110</v>
      </c>
      <c r="B3117" s="2" t="str">
        <f>"00018486"</f>
        <v>00018486</v>
      </c>
      <c r="C3117" s="2" t="s">
        <v>10</v>
      </c>
    </row>
    <row r="3118" spans="1:3" x14ac:dyDescent="0.35">
      <c r="A3118" s="5">
        <v>3111</v>
      </c>
      <c r="B3118" s="2" t="str">
        <f>"00444154"</f>
        <v>00444154</v>
      </c>
      <c r="C3118" s="2" t="str">
        <f>"003"</f>
        <v>003</v>
      </c>
    </row>
    <row r="3119" spans="1:3" x14ac:dyDescent="0.35">
      <c r="A3119" s="5">
        <v>3112</v>
      </c>
      <c r="B3119" s="2" t="str">
        <f>"00191453"</f>
        <v>00191453</v>
      </c>
      <c r="C3119" s="2" t="s">
        <v>4</v>
      </c>
    </row>
    <row r="3120" spans="1:3" ht="29" x14ac:dyDescent="0.35">
      <c r="A3120" s="5">
        <v>3113</v>
      </c>
      <c r="B3120" s="2" t="str">
        <f>"00776194"</f>
        <v>00776194</v>
      </c>
      <c r="C3120" s="2" t="s">
        <v>10</v>
      </c>
    </row>
    <row r="3121" spans="1:3" x14ac:dyDescent="0.35">
      <c r="A3121" s="5">
        <v>3114</v>
      </c>
      <c r="B3121" s="2" t="str">
        <f>"00818946"</f>
        <v>00818946</v>
      </c>
      <c r="C3121" s="2" t="s">
        <v>4</v>
      </c>
    </row>
    <row r="3122" spans="1:3" x14ac:dyDescent="0.35">
      <c r="A3122" s="5">
        <v>3115</v>
      </c>
      <c r="B3122" s="2" t="str">
        <f>"00814221"</f>
        <v>00814221</v>
      </c>
      <c r="C3122" s="2" t="s">
        <v>4</v>
      </c>
    </row>
    <row r="3123" spans="1:3" x14ac:dyDescent="0.35">
      <c r="A3123" s="5">
        <v>3116</v>
      </c>
      <c r="B3123" s="2" t="str">
        <f>"00986849"</f>
        <v>00986849</v>
      </c>
      <c r="C3123" s="2" t="s">
        <v>4</v>
      </c>
    </row>
    <row r="3124" spans="1:3" x14ac:dyDescent="0.35">
      <c r="A3124" s="5">
        <v>3117</v>
      </c>
      <c r="B3124" s="2" t="str">
        <f>"00982099"</f>
        <v>00982099</v>
      </c>
      <c r="C3124" s="2" t="str">
        <f>"003"</f>
        <v>003</v>
      </c>
    </row>
    <row r="3125" spans="1:3" x14ac:dyDescent="0.35">
      <c r="A3125" s="5">
        <v>3118</v>
      </c>
      <c r="B3125" s="2" t="str">
        <f>"00792851"</f>
        <v>00792851</v>
      </c>
      <c r="C3125" s="2" t="s">
        <v>4</v>
      </c>
    </row>
    <row r="3126" spans="1:3" x14ac:dyDescent="0.35">
      <c r="A3126" s="5">
        <v>3119</v>
      </c>
      <c r="B3126" s="2" t="str">
        <f>"00817137"</f>
        <v>00817137</v>
      </c>
      <c r="C3126" s="2" t="s">
        <v>4</v>
      </c>
    </row>
    <row r="3127" spans="1:3" x14ac:dyDescent="0.35">
      <c r="A3127" s="5">
        <v>3120</v>
      </c>
      <c r="B3127" s="2" t="str">
        <f>"00974990"</f>
        <v>00974990</v>
      </c>
      <c r="C3127" s="2" t="str">
        <f>"003"</f>
        <v>003</v>
      </c>
    </row>
    <row r="3128" spans="1:3" x14ac:dyDescent="0.35">
      <c r="A3128" s="5">
        <v>3121</v>
      </c>
      <c r="B3128" s="2" t="str">
        <f>"00918620"</f>
        <v>00918620</v>
      </c>
      <c r="C3128" s="2" t="str">
        <f>"003"</f>
        <v>003</v>
      </c>
    </row>
    <row r="3129" spans="1:3" x14ac:dyDescent="0.35">
      <c r="A3129" s="5">
        <v>3122</v>
      </c>
      <c r="B3129" s="2" t="str">
        <f>"00781246"</f>
        <v>00781246</v>
      </c>
      <c r="C3129" s="2" t="s">
        <v>4</v>
      </c>
    </row>
    <row r="3130" spans="1:3" x14ac:dyDescent="0.35">
      <c r="A3130" s="5">
        <v>3123</v>
      </c>
      <c r="B3130" s="2" t="str">
        <f>"00987048"</f>
        <v>00987048</v>
      </c>
      <c r="C3130" s="2" t="str">
        <f>"004"</f>
        <v>004</v>
      </c>
    </row>
    <row r="3131" spans="1:3" x14ac:dyDescent="0.35">
      <c r="A3131" s="5">
        <v>3124</v>
      </c>
      <c r="B3131" s="2" t="str">
        <f>"00982520"</f>
        <v>00982520</v>
      </c>
      <c r="C3131" s="2" t="s">
        <v>4</v>
      </c>
    </row>
    <row r="3132" spans="1:3" x14ac:dyDescent="0.35">
      <c r="A3132" s="5">
        <v>3125</v>
      </c>
      <c r="B3132" s="2" t="str">
        <f>"00872731"</f>
        <v>00872731</v>
      </c>
      <c r="C3132" s="2" t="str">
        <f>"003"</f>
        <v>003</v>
      </c>
    </row>
    <row r="3133" spans="1:3" x14ac:dyDescent="0.35">
      <c r="A3133" s="5">
        <v>3126</v>
      </c>
      <c r="B3133" s="2" t="str">
        <f>"00981408"</f>
        <v>00981408</v>
      </c>
      <c r="C3133" s="2" t="str">
        <f>"003"</f>
        <v>003</v>
      </c>
    </row>
    <row r="3134" spans="1:3" x14ac:dyDescent="0.35">
      <c r="A3134" s="5">
        <v>3127</v>
      </c>
      <c r="B3134" s="2" t="str">
        <f>"00448489"</f>
        <v>00448489</v>
      </c>
      <c r="C3134" s="2" t="s">
        <v>4</v>
      </c>
    </row>
    <row r="3135" spans="1:3" ht="29" x14ac:dyDescent="0.35">
      <c r="A3135" s="5">
        <v>3128</v>
      </c>
      <c r="B3135" s="2" t="str">
        <f>"00657181"</f>
        <v>00657181</v>
      </c>
      <c r="C3135" s="2" t="s">
        <v>5</v>
      </c>
    </row>
    <row r="3136" spans="1:3" x14ac:dyDescent="0.35">
      <c r="A3136" s="5">
        <v>3129</v>
      </c>
      <c r="B3136" s="2" t="str">
        <f>"00985316"</f>
        <v>00985316</v>
      </c>
      <c r="C3136" s="2" t="str">
        <f>"003"</f>
        <v>003</v>
      </c>
    </row>
    <row r="3137" spans="1:3" x14ac:dyDescent="0.35">
      <c r="A3137" s="5">
        <v>3130</v>
      </c>
      <c r="B3137" s="2" t="str">
        <f>"201511038491"</f>
        <v>201511038491</v>
      </c>
      <c r="C3137" s="2" t="s">
        <v>4</v>
      </c>
    </row>
    <row r="3138" spans="1:3" x14ac:dyDescent="0.35">
      <c r="A3138" s="5">
        <v>3131</v>
      </c>
      <c r="B3138" s="2" t="str">
        <f>"00984273"</f>
        <v>00984273</v>
      </c>
      <c r="C3138" s="2" t="str">
        <f>"003"</f>
        <v>003</v>
      </c>
    </row>
    <row r="3139" spans="1:3" ht="29" x14ac:dyDescent="0.35">
      <c r="A3139" s="5">
        <v>3132</v>
      </c>
      <c r="B3139" s="2" t="str">
        <f>"00982366"</f>
        <v>00982366</v>
      </c>
      <c r="C3139" s="2" t="s">
        <v>5</v>
      </c>
    </row>
    <row r="3140" spans="1:3" x14ac:dyDescent="0.35">
      <c r="A3140" s="5">
        <v>3133</v>
      </c>
      <c r="B3140" s="2" t="str">
        <f>"00654402"</f>
        <v>00654402</v>
      </c>
      <c r="C3140" s="2" t="s">
        <v>6</v>
      </c>
    </row>
    <row r="3141" spans="1:3" x14ac:dyDescent="0.35">
      <c r="A3141" s="5">
        <v>3134</v>
      </c>
      <c r="B3141" s="2" t="str">
        <f>"201502000904"</f>
        <v>201502000904</v>
      </c>
      <c r="C3141" s="2" t="s">
        <v>6</v>
      </c>
    </row>
    <row r="3142" spans="1:3" x14ac:dyDescent="0.35">
      <c r="A3142" s="5">
        <v>3135</v>
      </c>
      <c r="B3142" s="2" t="str">
        <f>"00329533"</f>
        <v>00329533</v>
      </c>
      <c r="C3142" s="2" t="s">
        <v>4</v>
      </c>
    </row>
    <row r="3143" spans="1:3" x14ac:dyDescent="0.35">
      <c r="A3143" s="5">
        <v>3136</v>
      </c>
      <c r="B3143" s="2" t="str">
        <f>"201604002995"</f>
        <v>201604002995</v>
      </c>
      <c r="C3143" s="2" t="s">
        <v>6</v>
      </c>
    </row>
    <row r="3144" spans="1:3" x14ac:dyDescent="0.35">
      <c r="A3144" s="5">
        <v>3137</v>
      </c>
      <c r="B3144" s="2" t="str">
        <f>"00981871"</f>
        <v>00981871</v>
      </c>
      <c r="C3144" s="2" t="s">
        <v>4</v>
      </c>
    </row>
    <row r="3145" spans="1:3" x14ac:dyDescent="0.35">
      <c r="A3145" s="5">
        <v>3138</v>
      </c>
      <c r="B3145" s="2" t="str">
        <f>"00815771"</f>
        <v>00815771</v>
      </c>
      <c r="C3145" s="2" t="s">
        <v>6</v>
      </c>
    </row>
    <row r="3146" spans="1:3" x14ac:dyDescent="0.35">
      <c r="A3146" s="5">
        <v>3139</v>
      </c>
      <c r="B3146" s="2" t="str">
        <f>"00762287"</f>
        <v>00762287</v>
      </c>
      <c r="C3146" s="2" t="s">
        <v>4</v>
      </c>
    </row>
    <row r="3147" spans="1:3" ht="29" x14ac:dyDescent="0.35">
      <c r="A3147" s="5">
        <v>3140</v>
      </c>
      <c r="B3147" s="2" t="str">
        <f>"00774375"</f>
        <v>00774375</v>
      </c>
      <c r="C3147" s="2" t="s">
        <v>5</v>
      </c>
    </row>
    <row r="3148" spans="1:3" x14ac:dyDescent="0.35">
      <c r="A3148" s="5">
        <v>3141</v>
      </c>
      <c r="B3148" s="2" t="str">
        <f>"00983532"</f>
        <v>00983532</v>
      </c>
      <c r="C3148" s="2" t="s">
        <v>4</v>
      </c>
    </row>
    <row r="3149" spans="1:3" ht="29" x14ac:dyDescent="0.35">
      <c r="A3149" s="5">
        <v>3142</v>
      </c>
      <c r="B3149" s="2" t="str">
        <f>"00975516"</f>
        <v>00975516</v>
      </c>
      <c r="C3149" s="2" t="s">
        <v>5</v>
      </c>
    </row>
    <row r="3150" spans="1:3" x14ac:dyDescent="0.35">
      <c r="A3150" s="5">
        <v>3143</v>
      </c>
      <c r="B3150" s="2" t="str">
        <f>"00716776"</f>
        <v>00716776</v>
      </c>
      <c r="C3150" s="2" t="str">
        <f>"003"</f>
        <v>003</v>
      </c>
    </row>
    <row r="3151" spans="1:3" x14ac:dyDescent="0.35">
      <c r="A3151" s="5">
        <v>3144</v>
      </c>
      <c r="B3151" s="2" t="str">
        <f>"201601001091"</f>
        <v>201601001091</v>
      </c>
      <c r="C3151" s="2" t="str">
        <f>"004"</f>
        <v>004</v>
      </c>
    </row>
    <row r="3152" spans="1:3" x14ac:dyDescent="0.35">
      <c r="A3152" s="5">
        <v>3145</v>
      </c>
      <c r="B3152" s="2" t="str">
        <f>"201405001346"</f>
        <v>201405001346</v>
      </c>
      <c r="C3152" s="2" t="s">
        <v>6</v>
      </c>
    </row>
    <row r="3153" spans="1:3" ht="29" x14ac:dyDescent="0.35">
      <c r="A3153" s="5">
        <v>3146</v>
      </c>
      <c r="B3153" s="2" t="str">
        <f>"00982388"</f>
        <v>00982388</v>
      </c>
      <c r="C3153" s="2" t="s">
        <v>5</v>
      </c>
    </row>
    <row r="3154" spans="1:3" x14ac:dyDescent="0.35">
      <c r="A3154" s="5">
        <v>3147</v>
      </c>
      <c r="B3154" s="2" t="str">
        <f>"00982431"</f>
        <v>00982431</v>
      </c>
      <c r="C3154" s="2" t="str">
        <f>"003"</f>
        <v>003</v>
      </c>
    </row>
    <row r="3155" spans="1:3" ht="29" x14ac:dyDescent="0.35">
      <c r="A3155" s="5">
        <v>3148</v>
      </c>
      <c r="B3155" s="2" t="str">
        <f>"00449677"</f>
        <v>00449677</v>
      </c>
      <c r="C3155" s="2" t="s">
        <v>5</v>
      </c>
    </row>
    <row r="3156" spans="1:3" x14ac:dyDescent="0.35">
      <c r="A3156" s="5">
        <v>3149</v>
      </c>
      <c r="B3156" s="2" t="str">
        <f>"00902858"</f>
        <v>00902858</v>
      </c>
      <c r="C3156" s="2" t="s">
        <v>4</v>
      </c>
    </row>
    <row r="3157" spans="1:3" x14ac:dyDescent="0.35">
      <c r="A3157" s="5">
        <v>3150</v>
      </c>
      <c r="B3157" s="2" t="str">
        <f>"00187353"</f>
        <v>00187353</v>
      </c>
      <c r="C3157" s="2" t="s">
        <v>6</v>
      </c>
    </row>
    <row r="3158" spans="1:3" x14ac:dyDescent="0.35">
      <c r="A3158" s="5">
        <v>3151</v>
      </c>
      <c r="B3158" s="2" t="str">
        <f>"00958692"</f>
        <v>00958692</v>
      </c>
      <c r="C3158" s="2" t="s">
        <v>4</v>
      </c>
    </row>
    <row r="3159" spans="1:3" x14ac:dyDescent="0.35">
      <c r="A3159" s="5">
        <v>3152</v>
      </c>
      <c r="B3159" s="2" t="str">
        <f>"00801402"</f>
        <v>00801402</v>
      </c>
      <c r="C3159" s="2" t="s">
        <v>6</v>
      </c>
    </row>
    <row r="3160" spans="1:3" x14ac:dyDescent="0.35">
      <c r="A3160" s="5">
        <v>3153</v>
      </c>
      <c r="B3160" s="2" t="str">
        <f>"00870988"</f>
        <v>00870988</v>
      </c>
      <c r="C3160" s="2" t="str">
        <f>"003"</f>
        <v>003</v>
      </c>
    </row>
    <row r="3161" spans="1:3" x14ac:dyDescent="0.35">
      <c r="A3161" s="5">
        <v>3154</v>
      </c>
      <c r="B3161" s="2" t="str">
        <f>"00986527"</f>
        <v>00986527</v>
      </c>
      <c r="C3161" s="2" t="s">
        <v>4</v>
      </c>
    </row>
    <row r="3162" spans="1:3" x14ac:dyDescent="0.35">
      <c r="A3162" s="5">
        <v>3155</v>
      </c>
      <c r="B3162" s="2" t="str">
        <f>"201510004842"</f>
        <v>201510004842</v>
      </c>
      <c r="C3162" s="2" t="str">
        <f>"004"</f>
        <v>004</v>
      </c>
    </row>
    <row r="3163" spans="1:3" x14ac:dyDescent="0.35">
      <c r="A3163" s="5">
        <v>3156</v>
      </c>
      <c r="B3163" s="2" t="str">
        <f>"00987186"</f>
        <v>00987186</v>
      </c>
      <c r="C3163" s="2" t="s">
        <v>6</v>
      </c>
    </row>
    <row r="3164" spans="1:3" x14ac:dyDescent="0.35">
      <c r="A3164" s="5">
        <v>3157</v>
      </c>
      <c r="B3164" s="2" t="str">
        <f>"00647355"</f>
        <v>00647355</v>
      </c>
      <c r="C3164" s="2" t="s">
        <v>4</v>
      </c>
    </row>
    <row r="3165" spans="1:3" x14ac:dyDescent="0.35">
      <c r="A3165" s="5">
        <v>3158</v>
      </c>
      <c r="B3165" s="2" t="str">
        <f>"00983652"</f>
        <v>00983652</v>
      </c>
      <c r="C3165" s="2" t="s">
        <v>4</v>
      </c>
    </row>
    <row r="3166" spans="1:3" x14ac:dyDescent="0.35">
      <c r="A3166" s="5">
        <v>3159</v>
      </c>
      <c r="B3166" s="2" t="str">
        <f>"201409003048"</f>
        <v>201409003048</v>
      </c>
      <c r="C3166" s="2" t="s">
        <v>4</v>
      </c>
    </row>
    <row r="3167" spans="1:3" ht="29" x14ac:dyDescent="0.35">
      <c r="A3167" s="5">
        <v>3160</v>
      </c>
      <c r="B3167" s="2" t="str">
        <f>"00844837"</f>
        <v>00844837</v>
      </c>
      <c r="C3167" s="2" t="s">
        <v>10</v>
      </c>
    </row>
    <row r="3168" spans="1:3" x14ac:dyDescent="0.35">
      <c r="A3168" s="5">
        <v>3161</v>
      </c>
      <c r="B3168" s="2" t="str">
        <f>"00318895"</f>
        <v>00318895</v>
      </c>
      <c r="C3168" s="2" t="s">
        <v>4</v>
      </c>
    </row>
    <row r="3169" spans="1:3" x14ac:dyDescent="0.35">
      <c r="A3169" s="5">
        <v>3162</v>
      </c>
      <c r="B3169" s="2" t="str">
        <f>"00986181"</f>
        <v>00986181</v>
      </c>
      <c r="C3169" s="2" t="s">
        <v>4</v>
      </c>
    </row>
    <row r="3170" spans="1:3" x14ac:dyDescent="0.35">
      <c r="A3170" s="5">
        <v>3163</v>
      </c>
      <c r="B3170" s="2" t="str">
        <f>"00972502"</f>
        <v>00972502</v>
      </c>
      <c r="C3170" s="2" t="str">
        <f>"003"</f>
        <v>003</v>
      </c>
    </row>
    <row r="3171" spans="1:3" x14ac:dyDescent="0.35">
      <c r="A3171" s="5">
        <v>3164</v>
      </c>
      <c r="B3171" s="2" t="str">
        <f>"00889403"</f>
        <v>00889403</v>
      </c>
      <c r="C3171" s="2" t="s">
        <v>4</v>
      </c>
    </row>
    <row r="3172" spans="1:3" x14ac:dyDescent="0.35">
      <c r="A3172" s="5">
        <v>3165</v>
      </c>
      <c r="B3172" s="2" t="str">
        <f>"00792358"</f>
        <v>00792358</v>
      </c>
      <c r="C3172" s="2" t="str">
        <f>"003"</f>
        <v>003</v>
      </c>
    </row>
    <row r="3173" spans="1:3" x14ac:dyDescent="0.35">
      <c r="A3173" s="5">
        <v>3166</v>
      </c>
      <c r="B3173" s="2" t="str">
        <f>"00983275"</f>
        <v>00983275</v>
      </c>
      <c r="C3173" s="2" t="s">
        <v>4</v>
      </c>
    </row>
    <row r="3174" spans="1:3" x14ac:dyDescent="0.35">
      <c r="A3174" s="5">
        <v>3167</v>
      </c>
      <c r="B3174" s="2" t="str">
        <f>"201511041418"</f>
        <v>201511041418</v>
      </c>
      <c r="C3174" s="2" t="s">
        <v>4</v>
      </c>
    </row>
    <row r="3175" spans="1:3" x14ac:dyDescent="0.35">
      <c r="A3175" s="5">
        <v>3168</v>
      </c>
      <c r="B3175" s="2" t="str">
        <f>"00983445"</f>
        <v>00983445</v>
      </c>
      <c r="C3175" s="2" t="s">
        <v>4</v>
      </c>
    </row>
    <row r="3176" spans="1:3" x14ac:dyDescent="0.35">
      <c r="A3176" s="5">
        <v>3169</v>
      </c>
      <c r="B3176" s="2" t="str">
        <f>"00976972"</f>
        <v>00976972</v>
      </c>
      <c r="C3176" s="2" t="str">
        <f>"003"</f>
        <v>003</v>
      </c>
    </row>
    <row r="3177" spans="1:3" x14ac:dyDescent="0.35">
      <c r="A3177" s="5">
        <v>3170</v>
      </c>
      <c r="B3177" s="2" t="str">
        <f>"00768874"</f>
        <v>00768874</v>
      </c>
      <c r="C3177" s="2" t="str">
        <f>"003"</f>
        <v>003</v>
      </c>
    </row>
    <row r="3178" spans="1:3" x14ac:dyDescent="0.35">
      <c r="A3178" s="5">
        <v>3171</v>
      </c>
      <c r="B3178" s="2" t="str">
        <f>"00481897"</f>
        <v>00481897</v>
      </c>
      <c r="C3178" s="2" t="str">
        <f>"003"</f>
        <v>003</v>
      </c>
    </row>
    <row r="3179" spans="1:3" x14ac:dyDescent="0.35">
      <c r="A3179" s="5">
        <v>3172</v>
      </c>
      <c r="B3179" s="2" t="str">
        <f>"00445207"</f>
        <v>00445207</v>
      </c>
      <c r="C3179" s="2" t="str">
        <f>"004"</f>
        <v>004</v>
      </c>
    </row>
    <row r="3180" spans="1:3" x14ac:dyDescent="0.35">
      <c r="A3180" s="5">
        <v>3173</v>
      </c>
      <c r="B3180" s="2" t="str">
        <f>"00445138"</f>
        <v>00445138</v>
      </c>
      <c r="C3180" s="2" t="str">
        <f>"003"</f>
        <v>003</v>
      </c>
    </row>
    <row r="3181" spans="1:3" x14ac:dyDescent="0.35">
      <c r="A3181" s="5">
        <v>3174</v>
      </c>
      <c r="B3181" s="2" t="str">
        <f>"00817833"</f>
        <v>00817833</v>
      </c>
      <c r="C3181" s="2" t="str">
        <f>"003"</f>
        <v>003</v>
      </c>
    </row>
    <row r="3182" spans="1:3" x14ac:dyDescent="0.35">
      <c r="A3182" s="5">
        <v>3175</v>
      </c>
      <c r="B3182" s="2" t="str">
        <f>"00957377"</f>
        <v>00957377</v>
      </c>
      <c r="C3182" s="2" t="str">
        <f>"003"</f>
        <v>003</v>
      </c>
    </row>
    <row r="3183" spans="1:3" x14ac:dyDescent="0.35">
      <c r="A3183" s="5">
        <v>3176</v>
      </c>
      <c r="B3183" s="2" t="str">
        <f>"00734232"</f>
        <v>00734232</v>
      </c>
      <c r="C3183" s="2" t="str">
        <f>"003"</f>
        <v>003</v>
      </c>
    </row>
    <row r="3184" spans="1:3" x14ac:dyDescent="0.35">
      <c r="A3184" s="5">
        <v>3177</v>
      </c>
      <c r="B3184" s="2" t="str">
        <f>"00985258"</f>
        <v>00985258</v>
      </c>
      <c r="C3184" s="2" t="s">
        <v>4</v>
      </c>
    </row>
    <row r="3185" spans="1:3" x14ac:dyDescent="0.35">
      <c r="A3185" s="5">
        <v>3178</v>
      </c>
      <c r="B3185" s="2" t="str">
        <f>"00817566"</f>
        <v>00817566</v>
      </c>
      <c r="C3185" s="2" t="s">
        <v>6</v>
      </c>
    </row>
    <row r="3186" spans="1:3" x14ac:dyDescent="0.35">
      <c r="A3186" s="5">
        <v>3179</v>
      </c>
      <c r="B3186" s="2" t="str">
        <f>"00982404"</f>
        <v>00982404</v>
      </c>
      <c r="C3186" s="2" t="str">
        <f>"003"</f>
        <v>003</v>
      </c>
    </row>
    <row r="3187" spans="1:3" x14ac:dyDescent="0.35">
      <c r="A3187" s="5">
        <v>3180</v>
      </c>
      <c r="B3187" s="2" t="str">
        <f>"00983040"</f>
        <v>00983040</v>
      </c>
      <c r="C3187" s="2" t="str">
        <f>"003"</f>
        <v>003</v>
      </c>
    </row>
    <row r="3188" spans="1:3" x14ac:dyDescent="0.35">
      <c r="A3188" s="5">
        <v>3181</v>
      </c>
      <c r="B3188" s="2" t="str">
        <f>"00983203"</f>
        <v>00983203</v>
      </c>
      <c r="C3188" s="2" t="s">
        <v>6</v>
      </c>
    </row>
    <row r="3189" spans="1:3" x14ac:dyDescent="0.35">
      <c r="A3189" s="5">
        <v>3182</v>
      </c>
      <c r="B3189" s="2" t="str">
        <f>"00306685"</f>
        <v>00306685</v>
      </c>
      <c r="C3189" s="2" t="str">
        <f>"003"</f>
        <v>003</v>
      </c>
    </row>
    <row r="3190" spans="1:3" x14ac:dyDescent="0.35">
      <c r="A3190" s="5">
        <v>3183</v>
      </c>
      <c r="B3190" s="2" t="str">
        <f>"00986649"</f>
        <v>00986649</v>
      </c>
      <c r="C3190" s="2" t="s">
        <v>4</v>
      </c>
    </row>
    <row r="3191" spans="1:3" x14ac:dyDescent="0.35">
      <c r="A3191" s="5">
        <v>3184</v>
      </c>
      <c r="B3191" s="2" t="str">
        <f>"00606951"</f>
        <v>00606951</v>
      </c>
      <c r="C3191" s="2" t="s">
        <v>4</v>
      </c>
    </row>
    <row r="3192" spans="1:3" x14ac:dyDescent="0.35">
      <c r="A3192" s="5">
        <v>3185</v>
      </c>
      <c r="B3192" s="2" t="str">
        <f>"00222890"</f>
        <v>00222890</v>
      </c>
      <c r="C3192" s="2" t="s">
        <v>4</v>
      </c>
    </row>
    <row r="3193" spans="1:3" ht="29" x14ac:dyDescent="0.35">
      <c r="A3193" s="5">
        <v>3186</v>
      </c>
      <c r="B3193" s="2" t="str">
        <f>"00013379"</f>
        <v>00013379</v>
      </c>
      <c r="C3193" s="2" t="s">
        <v>5</v>
      </c>
    </row>
    <row r="3194" spans="1:3" x14ac:dyDescent="0.35">
      <c r="A3194" s="5">
        <v>3187</v>
      </c>
      <c r="B3194" s="2" t="str">
        <f>"00986163"</f>
        <v>00986163</v>
      </c>
      <c r="C3194" s="2" t="s">
        <v>4</v>
      </c>
    </row>
    <row r="3195" spans="1:3" x14ac:dyDescent="0.35">
      <c r="A3195" s="5">
        <v>3188</v>
      </c>
      <c r="B3195" s="2" t="str">
        <f>"00986998"</f>
        <v>00986998</v>
      </c>
      <c r="C3195" s="2" t="str">
        <f>"003"</f>
        <v>003</v>
      </c>
    </row>
    <row r="3196" spans="1:3" x14ac:dyDescent="0.35">
      <c r="A3196" s="5">
        <v>3189</v>
      </c>
      <c r="B3196" s="2" t="str">
        <f>"201511028912"</f>
        <v>201511028912</v>
      </c>
      <c r="C3196" s="2" t="str">
        <f>"003"</f>
        <v>003</v>
      </c>
    </row>
    <row r="3197" spans="1:3" x14ac:dyDescent="0.35">
      <c r="A3197" s="5">
        <v>3190</v>
      </c>
      <c r="B3197" s="2" t="str">
        <f>"00141234"</f>
        <v>00141234</v>
      </c>
      <c r="C3197" s="2" t="s">
        <v>4</v>
      </c>
    </row>
    <row r="3198" spans="1:3" x14ac:dyDescent="0.35">
      <c r="A3198" s="5">
        <v>3191</v>
      </c>
      <c r="B3198" s="2" t="str">
        <f>"00931478"</f>
        <v>00931478</v>
      </c>
      <c r="C3198" s="2" t="str">
        <f>"003"</f>
        <v>003</v>
      </c>
    </row>
    <row r="3199" spans="1:3" x14ac:dyDescent="0.35">
      <c r="A3199" s="5">
        <v>3192</v>
      </c>
      <c r="B3199" s="2" t="str">
        <f>"00153843"</f>
        <v>00153843</v>
      </c>
      <c r="C3199" s="2" t="s">
        <v>6</v>
      </c>
    </row>
    <row r="3200" spans="1:3" x14ac:dyDescent="0.35">
      <c r="A3200" s="5">
        <v>3193</v>
      </c>
      <c r="B3200" s="2" t="str">
        <f>"00983929"</f>
        <v>00983929</v>
      </c>
      <c r="C3200" s="2" t="str">
        <f>"003"</f>
        <v>003</v>
      </c>
    </row>
    <row r="3201" spans="1:3" x14ac:dyDescent="0.35">
      <c r="A3201" s="5">
        <v>3194</v>
      </c>
      <c r="B3201" s="2" t="str">
        <f>"00679954"</f>
        <v>00679954</v>
      </c>
      <c r="C3201" s="2" t="s">
        <v>4</v>
      </c>
    </row>
    <row r="3202" spans="1:3" x14ac:dyDescent="0.35">
      <c r="A3202" s="5">
        <v>3195</v>
      </c>
      <c r="B3202" s="2" t="str">
        <f>"00890589"</f>
        <v>00890589</v>
      </c>
      <c r="C3202" s="2" t="s">
        <v>4</v>
      </c>
    </row>
    <row r="3203" spans="1:3" x14ac:dyDescent="0.35">
      <c r="A3203" s="5">
        <v>3196</v>
      </c>
      <c r="B3203" s="2" t="str">
        <f>"00651129"</f>
        <v>00651129</v>
      </c>
      <c r="C3203" s="2" t="s">
        <v>4</v>
      </c>
    </row>
    <row r="3204" spans="1:3" x14ac:dyDescent="0.35">
      <c r="A3204" s="5">
        <v>3197</v>
      </c>
      <c r="B3204" s="2" t="str">
        <f>"00219580"</f>
        <v>00219580</v>
      </c>
      <c r="C3204" s="2" t="s">
        <v>4</v>
      </c>
    </row>
    <row r="3205" spans="1:3" x14ac:dyDescent="0.35">
      <c r="A3205" s="5">
        <v>3198</v>
      </c>
      <c r="B3205" s="2" t="str">
        <f>"00436328"</f>
        <v>00436328</v>
      </c>
      <c r="C3205" s="2" t="s">
        <v>14</v>
      </c>
    </row>
    <row r="3206" spans="1:3" x14ac:dyDescent="0.35">
      <c r="A3206" s="5">
        <v>3199</v>
      </c>
      <c r="B3206" s="2" t="str">
        <f>"00951406"</f>
        <v>00951406</v>
      </c>
      <c r="C3206" s="2" t="str">
        <f>"003"</f>
        <v>003</v>
      </c>
    </row>
    <row r="3207" spans="1:3" ht="29" x14ac:dyDescent="0.35">
      <c r="A3207" s="5">
        <v>3200</v>
      </c>
      <c r="B3207" s="2" t="str">
        <f>"00983580"</f>
        <v>00983580</v>
      </c>
      <c r="C3207" s="2" t="s">
        <v>11</v>
      </c>
    </row>
    <row r="3208" spans="1:3" x14ac:dyDescent="0.35">
      <c r="A3208" s="5">
        <v>3201</v>
      </c>
      <c r="B3208" s="2" t="str">
        <f>"00804179"</f>
        <v>00804179</v>
      </c>
      <c r="C3208" s="2" t="s">
        <v>6</v>
      </c>
    </row>
    <row r="3209" spans="1:3" x14ac:dyDescent="0.35">
      <c r="A3209" s="5">
        <v>3202</v>
      </c>
      <c r="B3209" s="2" t="str">
        <f>"00984892"</f>
        <v>00984892</v>
      </c>
      <c r="C3209" s="2" t="s">
        <v>12</v>
      </c>
    </row>
    <row r="3210" spans="1:3" x14ac:dyDescent="0.35">
      <c r="A3210" s="5">
        <v>3203</v>
      </c>
      <c r="B3210" s="2" t="str">
        <f>"00071605"</f>
        <v>00071605</v>
      </c>
      <c r="C3210" s="2" t="str">
        <f>"003"</f>
        <v>003</v>
      </c>
    </row>
    <row r="3211" spans="1:3" x14ac:dyDescent="0.35">
      <c r="A3211" s="5">
        <v>3204</v>
      </c>
      <c r="B3211" s="2" t="str">
        <f>"00983301"</f>
        <v>00983301</v>
      </c>
      <c r="C3211" s="2" t="s">
        <v>4</v>
      </c>
    </row>
    <row r="3212" spans="1:3" x14ac:dyDescent="0.35">
      <c r="A3212" s="5">
        <v>3205</v>
      </c>
      <c r="B3212" s="2" t="str">
        <f>"00183857"</f>
        <v>00183857</v>
      </c>
      <c r="C3212" s="2" t="str">
        <f>"003"</f>
        <v>003</v>
      </c>
    </row>
    <row r="3213" spans="1:3" x14ac:dyDescent="0.35">
      <c r="A3213" s="5">
        <v>3206</v>
      </c>
      <c r="B3213" s="2" t="str">
        <f>"201406019234"</f>
        <v>201406019234</v>
      </c>
      <c r="C3213" s="2" t="s">
        <v>4</v>
      </c>
    </row>
    <row r="3214" spans="1:3" x14ac:dyDescent="0.35">
      <c r="A3214" s="5">
        <v>3207</v>
      </c>
      <c r="B3214" s="2" t="str">
        <f>"201409002371"</f>
        <v>201409002371</v>
      </c>
      <c r="C3214" s="2" t="str">
        <f>"003"</f>
        <v>003</v>
      </c>
    </row>
    <row r="3215" spans="1:3" x14ac:dyDescent="0.35">
      <c r="A3215" s="5">
        <v>3208</v>
      </c>
      <c r="B3215" s="2" t="str">
        <f>"00982170"</f>
        <v>00982170</v>
      </c>
      <c r="C3215" s="2" t="s">
        <v>4</v>
      </c>
    </row>
    <row r="3216" spans="1:3" ht="29" x14ac:dyDescent="0.35">
      <c r="A3216" s="5">
        <v>3209</v>
      </c>
      <c r="B3216" s="2" t="str">
        <f>"00982508"</f>
        <v>00982508</v>
      </c>
      <c r="C3216" s="2" t="s">
        <v>11</v>
      </c>
    </row>
    <row r="3217" spans="1:3" x14ac:dyDescent="0.35">
      <c r="A3217" s="5">
        <v>3210</v>
      </c>
      <c r="B3217" s="2" t="str">
        <f>"00981083"</f>
        <v>00981083</v>
      </c>
      <c r="C3217" s="2" t="str">
        <f>"003"</f>
        <v>003</v>
      </c>
    </row>
    <row r="3218" spans="1:3" x14ac:dyDescent="0.35">
      <c r="A3218" s="5">
        <v>3211</v>
      </c>
      <c r="B3218" s="2" t="str">
        <f>"00815229"</f>
        <v>00815229</v>
      </c>
      <c r="C3218" s="2" t="str">
        <f>"003"</f>
        <v>003</v>
      </c>
    </row>
    <row r="3219" spans="1:3" x14ac:dyDescent="0.35">
      <c r="A3219" s="5">
        <v>3212</v>
      </c>
      <c r="B3219" s="2" t="str">
        <f>"00592174"</f>
        <v>00592174</v>
      </c>
      <c r="C3219" s="2" t="str">
        <f>"003"</f>
        <v>003</v>
      </c>
    </row>
    <row r="3220" spans="1:3" x14ac:dyDescent="0.35">
      <c r="A3220" s="5">
        <v>3213</v>
      </c>
      <c r="B3220" s="2" t="str">
        <f>"00984322"</f>
        <v>00984322</v>
      </c>
      <c r="C3220" s="2" t="s">
        <v>4</v>
      </c>
    </row>
    <row r="3221" spans="1:3" x14ac:dyDescent="0.35">
      <c r="A3221" s="5">
        <v>3214</v>
      </c>
      <c r="B3221" s="2" t="str">
        <f>"00796256"</f>
        <v>00796256</v>
      </c>
      <c r="C3221" s="2" t="s">
        <v>4</v>
      </c>
    </row>
    <row r="3222" spans="1:3" x14ac:dyDescent="0.35">
      <c r="A3222" s="5">
        <v>3215</v>
      </c>
      <c r="B3222" s="2" t="str">
        <f>"201510001737"</f>
        <v>201510001737</v>
      </c>
      <c r="C3222" s="2" t="s">
        <v>4</v>
      </c>
    </row>
    <row r="3223" spans="1:3" x14ac:dyDescent="0.35">
      <c r="A3223" s="5">
        <v>3216</v>
      </c>
      <c r="B3223" s="2" t="str">
        <f>"00985778"</f>
        <v>00985778</v>
      </c>
      <c r="C3223" s="2" t="s">
        <v>4</v>
      </c>
    </row>
    <row r="3224" spans="1:3" x14ac:dyDescent="0.35">
      <c r="A3224" s="5">
        <v>3217</v>
      </c>
      <c r="B3224" s="2" t="str">
        <f>"00987017"</f>
        <v>00987017</v>
      </c>
      <c r="C3224" s="2" t="str">
        <f>"003"</f>
        <v>003</v>
      </c>
    </row>
    <row r="3225" spans="1:3" x14ac:dyDescent="0.35">
      <c r="A3225" s="5">
        <v>3218</v>
      </c>
      <c r="B3225" s="2" t="str">
        <f>"00982012"</f>
        <v>00982012</v>
      </c>
      <c r="C3225" s="2" t="s">
        <v>4</v>
      </c>
    </row>
    <row r="3226" spans="1:3" x14ac:dyDescent="0.35">
      <c r="A3226" s="5">
        <v>3219</v>
      </c>
      <c r="B3226" s="2" t="str">
        <f>"201409001226"</f>
        <v>201409001226</v>
      </c>
      <c r="C3226" s="2" t="str">
        <f>"003"</f>
        <v>003</v>
      </c>
    </row>
    <row r="3227" spans="1:3" x14ac:dyDescent="0.35">
      <c r="A3227" s="5">
        <v>3220</v>
      </c>
      <c r="B3227" s="2" t="str">
        <f>"00979102"</f>
        <v>00979102</v>
      </c>
      <c r="C3227" s="2" t="s">
        <v>6</v>
      </c>
    </row>
    <row r="3228" spans="1:3" x14ac:dyDescent="0.35">
      <c r="A3228" s="5">
        <v>3221</v>
      </c>
      <c r="B3228" s="2" t="str">
        <f>"00316277"</f>
        <v>00316277</v>
      </c>
      <c r="C3228" s="2" t="str">
        <f>"003"</f>
        <v>003</v>
      </c>
    </row>
    <row r="3229" spans="1:3" x14ac:dyDescent="0.35">
      <c r="A3229" s="5">
        <v>3222</v>
      </c>
      <c r="B3229" s="2" t="str">
        <f>"00985208"</f>
        <v>00985208</v>
      </c>
      <c r="C3229" s="2" t="str">
        <f>"003"</f>
        <v>003</v>
      </c>
    </row>
    <row r="3230" spans="1:3" x14ac:dyDescent="0.35">
      <c r="A3230" s="5">
        <v>3223</v>
      </c>
      <c r="B3230" s="2" t="str">
        <f>"00845595"</f>
        <v>00845595</v>
      </c>
      <c r="C3230" s="2" t="s">
        <v>4</v>
      </c>
    </row>
    <row r="3231" spans="1:3" x14ac:dyDescent="0.35">
      <c r="A3231" s="5">
        <v>3224</v>
      </c>
      <c r="B3231" s="2" t="str">
        <f>"00983296"</f>
        <v>00983296</v>
      </c>
      <c r="C3231" s="2" t="str">
        <f>"003"</f>
        <v>003</v>
      </c>
    </row>
    <row r="3232" spans="1:3" x14ac:dyDescent="0.35">
      <c r="A3232" s="5">
        <v>3225</v>
      </c>
      <c r="B3232" s="2" t="str">
        <f>"00076705"</f>
        <v>00076705</v>
      </c>
      <c r="C3232" s="2" t="s">
        <v>12</v>
      </c>
    </row>
    <row r="3233" spans="1:3" x14ac:dyDescent="0.35">
      <c r="A3233" s="5">
        <v>3226</v>
      </c>
      <c r="B3233" s="2" t="str">
        <f>"00977465"</f>
        <v>00977465</v>
      </c>
      <c r="C3233" s="2" t="str">
        <f>"003"</f>
        <v>003</v>
      </c>
    </row>
    <row r="3234" spans="1:3" ht="29" x14ac:dyDescent="0.35">
      <c r="A3234" s="5">
        <v>3227</v>
      </c>
      <c r="B3234" s="2" t="str">
        <f>"00982118"</f>
        <v>00982118</v>
      </c>
      <c r="C3234" s="2" t="s">
        <v>5</v>
      </c>
    </row>
    <row r="3235" spans="1:3" x14ac:dyDescent="0.35">
      <c r="A3235" s="5">
        <v>3228</v>
      </c>
      <c r="B3235" s="2" t="str">
        <f>"00937258"</f>
        <v>00937258</v>
      </c>
      <c r="C3235" s="2" t="s">
        <v>4</v>
      </c>
    </row>
    <row r="3236" spans="1:3" x14ac:dyDescent="0.35">
      <c r="A3236" s="5">
        <v>3229</v>
      </c>
      <c r="B3236" s="2" t="str">
        <f>"00224909"</f>
        <v>00224909</v>
      </c>
      <c r="C3236" s="2" t="s">
        <v>4</v>
      </c>
    </row>
    <row r="3237" spans="1:3" x14ac:dyDescent="0.35">
      <c r="A3237" s="5">
        <v>3230</v>
      </c>
      <c r="B3237" s="2" t="str">
        <f>"00760060"</f>
        <v>00760060</v>
      </c>
      <c r="C3237" s="2" t="s">
        <v>6</v>
      </c>
    </row>
    <row r="3238" spans="1:3" x14ac:dyDescent="0.35">
      <c r="A3238" s="5">
        <v>3231</v>
      </c>
      <c r="B3238" s="2" t="str">
        <f>"00499778"</f>
        <v>00499778</v>
      </c>
      <c r="C3238" s="2" t="s">
        <v>12</v>
      </c>
    </row>
    <row r="3239" spans="1:3" x14ac:dyDescent="0.35">
      <c r="A3239" s="5">
        <v>3232</v>
      </c>
      <c r="B3239" s="2" t="str">
        <f>"00986336"</f>
        <v>00986336</v>
      </c>
      <c r="C3239" s="2" t="s">
        <v>4</v>
      </c>
    </row>
    <row r="3240" spans="1:3" x14ac:dyDescent="0.35">
      <c r="A3240" s="5">
        <v>3233</v>
      </c>
      <c r="B3240" s="2" t="str">
        <f>"00510501"</f>
        <v>00510501</v>
      </c>
      <c r="C3240" s="2" t="str">
        <f>"003"</f>
        <v>003</v>
      </c>
    </row>
    <row r="3241" spans="1:3" x14ac:dyDescent="0.35">
      <c r="A3241" s="5">
        <v>3234</v>
      </c>
      <c r="B3241" s="2" t="str">
        <f>"00933301"</f>
        <v>00933301</v>
      </c>
      <c r="C3241" s="2" t="str">
        <f>"003"</f>
        <v>003</v>
      </c>
    </row>
    <row r="3242" spans="1:3" x14ac:dyDescent="0.35">
      <c r="A3242" s="5">
        <v>3235</v>
      </c>
      <c r="B3242" s="2" t="str">
        <f>"00797583"</f>
        <v>00797583</v>
      </c>
      <c r="C3242" s="2" t="str">
        <f>"003"</f>
        <v>003</v>
      </c>
    </row>
    <row r="3243" spans="1:3" x14ac:dyDescent="0.35">
      <c r="A3243" s="5">
        <v>3236</v>
      </c>
      <c r="B3243" s="2" t="str">
        <f>"00982318"</f>
        <v>00982318</v>
      </c>
      <c r="C3243" s="2" t="str">
        <f>"003"</f>
        <v>003</v>
      </c>
    </row>
    <row r="3244" spans="1:3" x14ac:dyDescent="0.35">
      <c r="A3244" s="5">
        <v>3237</v>
      </c>
      <c r="B3244" s="2" t="str">
        <f>"00324343"</f>
        <v>00324343</v>
      </c>
      <c r="C3244" s="2" t="s">
        <v>4</v>
      </c>
    </row>
    <row r="3245" spans="1:3" x14ac:dyDescent="0.35">
      <c r="A3245" s="5">
        <v>3238</v>
      </c>
      <c r="B3245" s="2" t="str">
        <f>"00898771"</f>
        <v>00898771</v>
      </c>
      <c r="C3245" s="2" t="str">
        <f>"003"</f>
        <v>003</v>
      </c>
    </row>
    <row r="3246" spans="1:3" x14ac:dyDescent="0.35">
      <c r="A3246" s="5">
        <v>3239</v>
      </c>
      <c r="B3246" s="2" t="str">
        <f>"00983951"</f>
        <v>00983951</v>
      </c>
      <c r="C3246" s="2" t="s">
        <v>4</v>
      </c>
    </row>
    <row r="3247" spans="1:3" ht="29" x14ac:dyDescent="0.35">
      <c r="A3247" s="5">
        <v>3240</v>
      </c>
      <c r="B3247" s="2" t="str">
        <f>"00922890"</f>
        <v>00922890</v>
      </c>
      <c r="C3247" s="2" t="s">
        <v>5</v>
      </c>
    </row>
    <row r="3248" spans="1:3" x14ac:dyDescent="0.35">
      <c r="A3248" s="5">
        <v>3241</v>
      </c>
      <c r="B3248" s="2" t="str">
        <f>"00864983"</f>
        <v>00864983</v>
      </c>
      <c r="C3248" s="2" t="str">
        <f>"003"</f>
        <v>003</v>
      </c>
    </row>
    <row r="3249" spans="1:3" x14ac:dyDescent="0.35">
      <c r="A3249" s="5">
        <v>3242</v>
      </c>
      <c r="B3249" s="2" t="str">
        <f>"00985761"</f>
        <v>00985761</v>
      </c>
      <c r="C3249" s="2" t="str">
        <f>"003"</f>
        <v>003</v>
      </c>
    </row>
    <row r="3250" spans="1:3" x14ac:dyDescent="0.35">
      <c r="A3250" s="5">
        <v>3243</v>
      </c>
      <c r="B3250" s="2" t="str">
        <f>"00879620"</f>
        <v>00879620</v>
      </c>
      <c r="C3250" s="2" t="s">
        <v>18</v>
      </c>
    </row>
    <row r="3251" spans="1:3" x14ac:dyDescent="0.35">
      <c r="A3251" s="5">
        <v>3244</v>
      </c>
      <c r="B3251" s="2" t="str">
        <f>"00148200"</f>
        <v>00148200</v>
      </c>
      <c r="C3251" s="2" t="s">
        <v>12</v>
      </c>
    </row>
    <row r="3252" spans="1:3" x14ac:dyDescent="0.35">
      <c r="A3252" s="5">
        <v>3245</v>
      </c>
      <c r="B3252" s="2" t="str">
        <f>"00986854"</f>
        <v>00986854</v>
      </c>
      <c r="C3252" s="2" t="s">
        <v>12</v>
      </c>
    </row>
    <row r="3253" spans="1:3" x14ac:dyDescent="0.35">
      <c r="A3253" s="5">
        <v>3246</v>
      </c>
      <c r="B3253" s="2" t="str">
        <f>"00425098"</f>
        <v>00425098</v>
      </c>
      <c r="C3253" s="2" t="s">
        <v>4</v>
      </c>
    </row>
    <row r="3254" spans="1:3" x14ac:dyDescent="0.35">
      <c r="A3254" s="5">
        <v>3247</v>
      </c>
      <c r="B3254" s="2" t="str">
        <f>"00983701"</f>
        <v>00983701</v>
      </c>
      <c r="C3254" s="2" t="str">
        <f>"003"</f>
        <v>003</v>
      </c>
    </row>
    <row r="3255" spans="1:3" x14ac:dyDescent="0.35">
      <c r="A3255" s="5">
        <v>3248</v>
      </c>
      <c r="B3255" s="2" t="str">
        <f>"00986495"</f>
        <v>00986495</v>
      </c>
      <c r="C3255" s="2" t="s">
        <v>4</v>
      </c>
    </row>
    <row r="3256" spans="1:3" x14ac:dyDescent="0.35">
      <c r="A3256" s="5">
        <v>3249</v>
      </c>
      <c r="B3256" s="2" t="str">
        <f>"00817125"</f>
        <v>00817125</v>
      </c>
      <c r="C3256" s="2" t="s">
        <v>4</v>
      </c>
    </row>
    <row r="3257" spans="1:3" x14ac:dyDescent="0.35">
      <c r="A3257" s="5">
        <v>3250</v>
      </c>
      <c r="B3257" s="2" t="str">
        <f>"00985995"</f>
        <v>00985995</v>
      </c>
      <c r="C3257" s="2" t="s">
        <v>12</v>
      </c>
    </row>
    <row r="3258" spans="1:3" x14ac:dyDescent="0.35">
      <c r="A3258" s="5">
        <v>3251</v>
      </c>
      <c r="B3258" s="2" t="str">
        <f>"201511011326"</f>
        <v>201511011326</v>
      </c>
      <c r="C3258" s="2" t="str">
        <f>"003"</f>
        <v>003</v>
      </c>
    </row>
    <row r="3259" spans="1:3" x14ac:dyDescent="0.35">
      <c r="A3259" s="5">
        <v>3252</v>
      </c>
      <c r="B3259" s="2" t="str">
        <f>"00200718"</f>
        <v>00200718</v>
      </c>
      <c r="C3259" s="2" t="str">
        <f>"003"</f>
        <v>003</v>
      </c>
    </row>
    <row r="3260" spans="1:3" x14ac:dyDescent="0.35">
      <c r="A3260" s="5">
        <v>3253</v>
      </c>
      <c r="B3260" s="2" t="str">
        <f>"201502000441"</f>
        <v>201502000441</v>
      </c>
      <c r="C3260" s="2" t="str">
        <f>"003"</f>
        <v>003</v>
      </c>
    </row>
    <row r="3261" spans="1:3" x14ac:dyDescent="0.35">
      <c r="A3261" s="5">
        <v>3254</v>
      </c>
      <c r="B3261" s="2" t="str">
        <f>"00170518"</f>
        <v>00170518</v>
      </c>
      <c r="C3261" s="2" t="str">
        <f>"004"</f>
        <v>004</v>
      </c>
    </row>
    <row r="3262" spans="1:3" x14ac:dyDescent="0.35">
      <c r="A3262" s="5">
        <v>3255</v>
      </c>
      <c r="B3262" s="2" t="str">
        <f>"00983295"</f>
        <v>00983295</v>
      </c>
      <c r="C3262" s="2" t="str">
        <f>"003"</f>
        <v>003</v>
      </c>
    </row>
    <row r="3263" spans="1:3" x14ac:dyDescent="0.35">
      <c r="A3263" s="5">
        <v>3256</v>
      </c>
      <c r="B3263" s="2" t="str">
        <f>"00446800"</f>
        <v>00446800</v>
      </c>
      <c r="C3263" s="2" t="str">
        <f>"004"</f>
        <v>004</v>
      </c>
    </row>
    <row r="3264" spans="1:3" x14ac:dyDescent="0.35">
      <c r="A3264" s="5">
        <v>3257</v>
      </c>
      <c r="B3264" s="2" t="str">
        <f>"00550464"</f>
        <v>00550464</v>
      </c>
      <c r="C3264" s="2" t="str">
        <f>"004"</f>
        <v>004</v>
      </c>
    </row>
    <row r="3265" spans="1:3" x14ac:dyDescent="0.35">
      <c r="A3265" s="5">
        <v>3258</v>
      </c>
      <c r="B3265" s="2" t="str">
        <f>"00761813"</f>
        <v>00761813</v>
      </c>
      <c r="C3265" s="2" t="s">
        <v>4</v>
      </c>
    </row>
    <row r="3266" spans="1:3" x14ac:dyDescent="0.35">
      <c r="A3266" s="5">
        <v>3259</v>
      </c>
      <c r="B3266" s="2" t="str">
        <f>"00495549"</f>
        <v>00495549</v>
      </c>
      <c r="C3266" s="2" t="s">
        <v>4</v>
      </c>
    </row>
    <row r="3267" spans="1:3" x14ac:dyDescent="0.35">
      <c r="A3267" s="5">
        <v>3260</v>
      </c>
      <c r="B3267" s="2" t="str">
        <f>"00433718"</f>
        <v>00433718</v>
      </c>
      <c r="C3267" s="2" t="str">
        <f>"003"</f>
        <v>003</v>
      </c>
    </row>
    <row r="3268" spans="1:3" x14ac:dyDescent="0.35">
      <c r="A3268" s="5">
        <v>3261</v>
      </c>
      <c r="B3268" s="2" t="str">
        <f>"00446474"</f>
        <v>00446474</v>
      </c>
      <c r="C3268" s="2" t="str">
        <f>"003"</f>
        <v>003</v>
      </c>
    </row>
    <row r="3269" spans="1:3" ht="29" x14ac:dyDescent="0.35">
      <c r="A3269" s="5">
        <v>3262</v>
      </c>
      <c r="B3269" s="2" t="str">
        <f>"00338244"</f>
        <v>00338244</v>
      </c>
      <c r="C3269" s="2" t="s">
        <v>10</v>
      </c>
    </row>
    <row r="3270" spans="1:3" x14ac:dyDescent="0.35">
      <c r="A3270" s="5">
        <v>3263</v>
      </c>
      <c r="B3270" s="2" t="str">
        <f>"00986827"</f>
        <v>00986827</v>
      </c>
      <c r="C3270" s="2" t="s">
        <v>4</v>
      </c>
    </row>
    <row r="3271" spans="1:3" x14ac:dyDescent="0.35">
      <c r="A3271" s="5">
        <v>3264</v>
      </c>
      <c r="B3271" s="2" t="str">
        <f>"00986908"</f>
        <v>00986908</v>
      </c>
      <c r="C3271" s="2" t="str">
        <f>"004"</f>
        <v>004</v>
      </c>
    </row>
    <row r="3272" spans="1:3" x14ac:dyDescent="0.35">
      <c r="A3272" s="5">
        <v>3265</v>
      </c>
      <c r="B3272" s="2" t="str">
        <f>"00801085"</f>
        <v>00801085</v>
      </c>
      <c r="C3272" s="2" t="s">
        <v>6</v>
      </c>
    </row>
    <row r="3273" spans="1:3" x14ac:dyDescent="0.35">
      <c r="A3273" s="5">
        <v>3266</v>
      </c>
      <c r="B3273" s="2" t="str">
        <f>"00548771"</f>
        <v>00548771</v>
      </c>
      <c r="C3273" s="2" t="s">
        <v>12</v>
      </c>
    </row>
    <row r="3274" spans="1:3" x14ac:dyDescent="0.35">
      <c r="A3274" s="5">
        <v>3267</v>
      </c>
      <c r="B3274" s="2" t="str">
        <f>"00527224"</f>
        <v>00527224</v>
      </c>
      <c r="C3274" s="2" t="s">
        <v>4</v>
      </c>
    </row>
    <row r="3275" spans="1:3" ht="29" x14ac:dyDescent="0.35">
      <c r="A3275" s="5">
        <v>3268</v>
      </c>
      <c r="B3275" s="2" t="str">
        <f>"00291718"</f>
        <v>00291718</v>
      </c>
      <c r="C3275" s="2" t="s">
        <v>10</v>
      </c>
    </row>
    <row r="3276" spans="1:3" x14ac:dyDescent="0.35">
      <c r="A3276" s="5">
        <v>3269</v>
      </c>
      <c r="B3276" s="2" t="str">
        <f>"00982210"</f>
        <v>00982210</v>
      </c>
      <c r="C3276" s="2" t="str">
        <f>"003"</f>
        <v>003</v>
      </c>
    </row>
    <row r="3277" spans="1:3" x14ac:dyDescent="0.35">
      <c r="A3277" s="5">
        <v>3270</v>
      </c>
      <c r="B3277" s="2" t="str">
        <f>"00780595"</f>
        <v>00780595</v>
      </c>
      <c r="C3277" s="2" t="s">
        <v>4</v>
      </c>
    </row>
    <row r="3278" spans="1:3" x14ac:dyDescent="0.35">
      <c r="A3278" s="5">
        <v>3271</v>
      </c>
      <c r="B3278" s="2" t="str">
        <f>"00983315"</f>
        <v>00983315</v>
      </c>
      <c r="C3278" s="2" t="s">
        <v>6</v>
      </c>
    </row>
    <row r="3279" spans="1:3" x14ac:dyDescent="0.35">
      <c r="A3279" s="5">
        <v>3272</v>
      </c>
      <c r="B3279" s="2" t="str">
        <f>"00906719"</f>
        <v>00906719</v>
      </c>
      <c r="C3279" s="2" t="s">
        <v>4</v>
      </c>
    </row>
    <row r="3280" spans="1:3" x14ac:dyDescent="0.35">
      <c r="A3280" s="5">
        <v>3273</v>
      </c>
      <c r="B3280" s="2" t="str">
        <f>"00907681"</f>
        <v>00907681</v>
      </c>
      <c r="C3280" s="2" t="s">
        <v>4</v>
      </c>
    </row>
    <row r="3281" spans="1:3" x14ac:dyDescent="0.35">
      <c r="A3281" s="5">
        <v>3274</v>
      </c>
      <c r="B3281" s="2" t="str">
        <f>"00986206"</f>
        <v>00986206</v>
      </c>
      <c r="C3281" s="2" t="s">
        <v>4</v>
      </c>
    </row>
    <row r="3282" spans="1:3" x14ac:dyDescent="0.35">
      <c r="A3282" s="5">
        <v>3275</v>
      </c>
      <c r="B3282" s="2" t="str">
        <f>"00980686"</f>
        <v>00980686</v>
      </c>
      <c r="C3282" s="2" t="s">
        <v>4</v>
      </c>
    </row>
    <row r="3283" spans="1:3" x14ac:dyDescent="0.35">
      <c r="A3283" s="5">
        <v>3276</v>
      </c>
      <c r="B3283" s="2" t="str">
        <f>"00119793"</f>
        <v>00119793</v>
      </c>
      <c r="C3283" s="2" t="str">
        <f>"003"</f>
        <v>003</v>
      </c>
    </row>
    <row r="3284" spans="1:3" ht="29" x14ac:dyDescent="0.35">
      <c r="A3284" s="5">
        <v>3277</v>
      </c>
      <c r="B3284" s="2" t="str">
        <f>"00982041"</f>
        <v>00982041</v>
      </c>
      <c r="C3284" s="2" t="s">
        <v>10</v>
      </c>
    </row>
    <row r="3285" spans="1:3" x14ac:dyDescent="0.35">
      <c r="A3285" s="5">
        <v>3278</v>
      </c>
      <c r="B3285" s="2" t="str">
        <f>"00979962"</f>
        <v>00979962</v>
      </c>
      <c r="C3285" s="2" t="str">
        <f>"003"</f>
        <v>003</v>
      </c>
    </row>
    <row r="3286" spans="1:3" x14ac:dyDescent="0.35">
      <c r="A3286" s="5">
        <v>3279</v>
      </c>
      <c r="B3286" s="2" t="str">
        <f>"00494341"</f>
        <v>00494341</v>
      </c>
      <c r="C3286" s="2" t="s">
        <v>4</v>
      </c>
    </row>
    <row r="3287" spans="1:3" x14ac:dyDescent="0.35">
      <c r="A3287" s="5">
        <v>3280</v>
      </c>
      <c r="B3287" s="2" t="str">
        <f>"00985189"</f>
        <v>00985189</v>
      </c>
      <c r="C3287" s="2" t="s">
        <v>4</v>
      </c>
    </row>
    <row r="3288" spans="1:3" x14ac:dyDescent="0.35">
      <c r="A3288" s="5">
        <v>3281</v>
      </c>
      <c r="B3288" s="2" t="str">
        <f>"00979636"</f>
        <v>00979636</v>
      </c>
      <c r="C3288" s="2" t="str">
        <f>"004"</f>
        <v>004</v>
      </c>
    </row>
    <row r="3289" spans="1:3" x14ac:dyDescent="0.35">
      <c r="A3289" s="5">
        <v>3282</v>
      </c>
      <c r="B3289" s="2" t="str">
        <f>"00816095"</f>
        <v>00816095</v>
      </c>
      <c r="C3289" s="2" t="s">
        <v>4</v>
      </c>
    </row>
    <row r="3290" spans="1:3" x14ac:dyDescent="0.35">
      <c r="A3290" s="5">
        <v>3283</v>
      </c>
      <c r="B3290" s="2" t="str">
        <f>"00139989"</f>
        <v>00139989</v>
      </c>
      <c r="C3290" s="2" t="s">
        <v>4</v>
      </c>
    </row>
    <row r="3291" spans="1:3" x14ac:dyDescent="0.35">
      <c r="A3291" s="5">
        <v>3284</v>
      </c>
      <c r="B3291" s="2" t="str">
        <f>"00911829"</f>
        <v>00911829</v>
      </c>
      <c r="C3291" s="2" t="s">
        <v>4</v>
      </c>
    </row>
    <row r="3292" spans="1:3" x14ac:dyDescent="0.35">
      <c r="A3292" s="5">
        <v>3285</v>
      </c>
      <c r="B3292" s="2" t="str">
        <f>"00778504"</f>
        <v>00778504</v>
      </c>
      <c r="C3292" s="2" t="s">
        <v>4</v>
      </c>
    </row>
    <row r="3293" spans="1:3" x14ac:dyDescent="0.35">
      <c r="A3293" s="5">
        <v>3286</v>
      </c>
      <c r="B3293" s="2" t="str">
        <f>"00442897"</f>
        <v>00442897</v>
      </c>
      <c r="C3293" s="2" t="str">
        <f>"003"</f>
        <v>003</v>
      </c>
    </row>
    <row r="3294" spans="1:3" x14ac:dyDescent="0.35">
      <c r="A3294" s="5">
        <v>3287</v>
      </c>
      <c r="B3294" s="2" t="str">
        <f>"00813918"</f>
        <v>00813918</v>
      </c>
      <c r="C3294" s="2" t="str">
        <f>"001"</f>
        <v>001</v>
      </c>
    </row>
    <row r="3295" spans="1:3" x14ac:dyDescent="0.35">
      <c r="A3295" s="5">
        <v>3288</v>
      </c>
      <c r="B3295" s="2" t="str">
        <f>"00816386"</f>
        <v>00816386</v>
      </c>
      <c r="C3295" s="2" t="str">
        <f>"003"</f>
        <v>003</v>
      </c>
    </row>
    <row r="3296" spans="1:3" x14ac:dyDescent="0.35">
      <c r="A3296" s="5">
        <v>3289</v>
      </c>
      <c r="B3296" s="2" t="str">
        <f>"00983568"</f>
        <v>00983568</v>
      </c>
      <c r="C3296" s="2" t="str">
        <f>"003"</f>
        <v>003</v>
      </c>
    </row>
    <row r="3297" spans="1:3" x14ac:dyDescent="0.35">
      <c r="A3297" s="5">
        <v>3290</v>
      </c>
      <c r="B3297" s="2" t="str">
        <f>"00976918"</f>
        <v>00976918</v>
      </c>
      <c r="C3297" s="2" t="s">
        <v>6</v>
      </c>
    </row>
    <row r="3298" spans="1:3" x14ac:dyDescent="0.35">
      <c r="A3298" s="5">
        <v>3291</v>
      </c>
      <c r="B3298" s="2" t="str">
        <f>"00726437"</f>
        <v>00726437</v>
      </c>
      <c r="C3298" s="2" t="s">
        <v>4</v>
      </c>
    </row>
    <row r="3299" spans="1:3" x14ac:dyDescent="0.35">
      <c r="A3299" s="5">
        <v>3292</v>
      </c>
      <c r="B3299" s="2" t="str">
        <f>"00906460"</f>
        <v>00906460</v>
      </c>
      <c r="C3299" s="2" t="s">
        <v>4</v>
      </c>
    </row>
    <row r="3300" spans="1:3" x14ac:dyDescent="0.35">
      <c r="A3300" s="5">
        <v>3293</v>
      </c>
      <c r="B3300" s="2" t="str">
        <f>"00987029"</f>
        <v>00987029</v>
      </c>
      <c r="C3300" s="2" t="str">
        <f>"004"</f>
        <v>004</v>
      </c>
    </row>
    <row r="3301" spans="1:3" x14ac:dyDescent="0.35">
      <c r="A3301" s="5">
        <v>3294</v>
      </c>
      <c r="B3301" s="2" t="str">
        <f>"00572625"</f>
        <v>00572625</v>
      </c>
      <c r="C3301" s="2" t="s">
        <v>4</v>
      </c>
    </row>
    <row r="3302" spans="1:3" x14ac:dyDescent="0.35">
      <c r="A3302" s="5">
        <v>3295</v>
      </c>
      <c r="B3302" s="2" t="str">
        <f>"00933315"</f>
        <v>00933315</v>
      </c>
      <c r="C3302" s="2" t="s">
        <v>4</v>
      </c>
    </row>
    <row r="3303" spans="1:3" x14ac:dyDescent="0.35">
      <c r="A3303" s="5">
        <v>3296</v>
      </c>
      <c r="B3303" s="2" t="str">
        <f>"00975441"</f>
        <v>00975441</v>
      </c>
      <c r="C3303" s="2" t="str">
        <f>"003"</f>
        <v>003</v>
      </c>
    </row>
    <row r="3304" spans="1:3" x14ac:dyDescent="0.35">
      <c r="A3304" s="5">
        <v>3297</v>
      </c>
      <c r="B3304" s="2" t="str">
        <f>"00371622"</f>
        <v>00371622</v>
      </c>
      <c r="C3304" s="2" t="s">
        <v>4</v>
      </c>
    </row>
    <row r="3305" spans="1:3" x14ac:dyDescent="0.35">
      <c r="A3305" s="5">
        <v>3298</v>
      </c>
      <c r="B3305" s="2" t="str">
        <f>"00974225"</f>
        <v>00974225</v>
      </c>
      <c r="C3305" s="2" t="str">
        <f>"004"</f>
        <v>004</v>
      </c>
    </row>
    <row r="3306" spans="1:3" x14ac:dyDescent="0.35">
      <c r="A3306" s="5">
        <v>3299</v>
      </c>
      <c r="B3306" s="2" t="str">
        <f>"00983193"</f>
        <v>00983193</v>
      </c>
      <c r="C3306" s="2" t="s">
        <v>4</v>
      </c>
    </row>
    <row r="3307" spans="1:3" x14ac:dyDescent="0.35">
      <c r="A3307" s="5">
        <v>3300</v>
      </c>
      <c r="B3307" s="2" t="str">
        <f>"201406006680"</f>
        <v>201406006680</v>
      </c>
      <c r="C3307" s="2" t="s">
        <v>4</v>
      </c>
    </row>
    <row r="3308" spans="1:3" x14ac:dyDescent="0.35">
      <c r="A3308" s="5">
        <v>3301</v>
      </c>
      <c r="B3308" s="2" t="str">
        <f>"00817996"</f>
        <v>00817996</v>
      </c>
      <c r="C3308" s="2" t="s">
        <v>4</v>
      </c>
    </row>
    <row r="3309" spans="1:3" x14ac:dyDescent="0.35">
      <c r="A3309" s="5">
        <v>3302</v>
      </c>
      <c r="B3309" s="2" t="str">
        <f>"00845146"</f>
        <v>00845146</v>
      </c>
      <c r="C3309" s="2" t="s">
        <v>4</v>
      </c>
    </row>
    <row r="3310" spans="1:3" x14ac:dyDescent="0.35">
      <c r="A3310" s="5">
        <v>3303</v>
      </c>
      <c r="B3310" s="2" t="str">
        <f>"00818903"</f>
        <v>00818903</v>
      </c>
      <c r="C3310" s="2" t="s">
        <v>6</v>
      </c>
    </row>
    <row r="3311" spans="1:3" x14ac:dyDescent="0.35">
      <c r="A3311" s="5">
        <v>3304</v>
      </c>
      <c r="B3311" s="2" t="str">
        <f>"00985232"</f>
        <v>00985232</v>
      </c>
      <c r="C3311" s="2" t="str">
        <f>"003"</f>
        <v>003</v>
      </c>
    </row>
    <row r="3312" spans="1:3" x14ac:dyDescent="0.35">
      <c r="A3312" s="5">
        <v>3305</v>
      </c>
      <c r="B3312" s="2" t="str">
        <f>"00985360"</f>
        <v>00985360</v>
      </c>
      <c r="C3312" s="2" t="str">
        <f>"003"</f>
        <v>003</v>
      </c>
    </row>
    <row r="3313" spans="1:3" x14ac:dyDescent="0.35">
      <c r="A3313" s="5">
        <v>3306</v>
      </c>
      <c r="B3313" s="2" t="str">
        <f>"00364941"</f>
        <v>00364941</v>
      </c>
      <c r="C3313" s="2" t="s">
        <v>6</v>
      </c>
    </row>
    <row r="3314" spans="1:3" x14ac:dyDescent="0.35">
      <c r="A3314" s="5">
        <v>3307</v>
      </c>
      <c r="B3314" s="2" t="str">
        <f>"00888829"</f>
        <v>00888829</v>
      </c>
      <c r="C3314" s="2" t="str">
        <f>"003"</f>
        <v>003</v>
      </c>
    </row>
    <row r="3315" spans="1:3" x14ac:dyDescent="0.35">
      <c r="A3315" s="5">
        <v>3308</v>
      </c>
      <c r="B3315" s="2" t="str">
        <f>"00983293"</f>
        <v>00983293</v>
      </c>
      <c r="C3315" s="2" t="s">
        <v>4</v>
      </c>
    </row>
    <row r="3316" spans="1:3" x14ac:dyDescent="0.35">
      <c r="A3316" s="5">
        <v>3309</v>
      </c>
      <c r="B3316" s="2" t="str">
        <f>"00289863"</f>
        <v>00289863</v>
      </c>
      <c r="C3316" s="2" t="s">
        <v>4</v>
      </c>
    </row>
    <row r="3317" spans="1:3" x14ac:dyDescent="0.35">
      <c r="A3317" s="5">
        <v>3310</v>
      </c>
      <c r="B3317" s="2" t="str">
        <f>"00502203"</f>
        <v>00502203</v>
      </c>
      <c r="C3317" s="2" t="s">
        <v>6</v>
      </c>
    </row>
    <row r="3318" spans="1:3" x14ac:dyDescent="0.35">
      <c r="A3318" s="5">
        <v>3311</v>
      </c>
      <c r="B3318" s="2" t="str">
        <f>"00982229"</f>
        <v>00982229</v>
      </c>
      <c r="C3318" s="2" t="s">
        <v>14</v>
      </c>
    </row>
    <row r="3319" spans="1:3" x14ac:dyDescent="0.35">
      <c r="A3319" s="5">
        <v>3312</v>
      </c>
      <c r="B3319" s="2" t="str">
        <f>"00293117"</f>
        <v>00293117</v>
      </c>
      <c r="C3319" s="2" t="s">
        <v>4</v>
      </c>
    </row>
    <row r="3320" spans="1:3" ht="29" x14ac:dyDescent="0.35">
      <c r="A3320" s="5">
        <v>3313</v>
      </c>
      <c r="B3320" s="2" t="str">
        <f>"00983926"</f>
        <v>00983926</v>
      </c>
      <c r="C3320" s="2" t="s">
        <v>5</v>
      </c>
    </row>
    <row r="3321" spans="1:3" x14ac:dyDescent="0.35">
      <c r="A3321" s="5">
        <v>3314</v>
      </c>
      <c r="B3321" s="2" t="str">
        <f>"00981917"</f>
        <v>00981917</v>
      </c>
      <c r="C3321" s="2" t="str">
        <f>"003"</f>
        <v>003</v>
      </c>
    </row>
    <row r="3322" spans="1:3" x14ac:dyDescent="0.35">
      <c r="A3322" s="5">
        <v>3315</v>
      </c>
      <c r="B3322" s="2" t="str">
        <f>"00437566"</f>
        <v>00437566</v>
      </c>
      <c r="C3322" s="2" t="str">
        <f>"003"</f>
        <v>003</v>
      </c>
    </row>
    <row r="3323" spans="1:3" x14ac:dyDescent="0.35">
      <c r="A3323" s="5">
        <v>3316</v>
      </c>
      <c r="B3323" s="2" t="str">
        <f>"00709950"</f>
        <v>00709950</v>
      </c>
      <c r="C3323" s="2" t="s">
        <v>4</v>
      </c>
    </row>
    <row r="3324" spans="1:3" ht="29" x14ac:dyDescent="0.35">
      <c r="A3324" s="5">
        <v>3317</v>
      </c>
      <c r="B3324" s="2" t="str">
        <f>"00983527"</f>
        <v>00983527</v>
      </c>
      <c r="C3324" s="2" t="s">
        <v>10</v>
      </c>
    </row>
    <row r="3325" spans="1:3" x14ac:dyDescent="0.35">
      <c r="A3325" s="5">
        <v>3318</v>
      </c>
      <c r="B3325" s="2" t="str">
        <f>"00726571"</f>
        <v>00726571</v>
      </c>
      <c r="C3325" s="2" t="s">
        <v>6</v>
      </c>
    </row>
    <row r="3326" spans="1:3" x14ac:dyDescent="0.35">
      <c r="A3326" s="5">
        <v>3319</v>
      </c>
      <c r="B3326" s="2" t="str">
        <f>"00109863"</f>
        <v>00109863</v>
      </c>
      <c r="C3326" s="2" t="str">
        <f>"003"</f>
        <v>003</v>
      </c>
    </row>
    <row r="3327" spans="1:3" x14ac:dyDescent="0.35">
      <c r="A3327" s="5">
        <v>3320</v>
      </c>
      <c r="B3327" s="2" t="str">
        <f>"201511019033"</f>
        <v>201511019033</v>
      </c>
      <c r="C3327" s="2" t="str">
        <f>"003"</f>
        <v>003</v>
      </c>
    </row>
    <row r="3328" spans="1:3" x14ac:dyDescent="0.35">
      <c r="A3328" s="5">
        <v>3321</v>
      </c>
      <c r="B3328" s="2" t="str">
        <f>"00987039"</f>
        <v>00987039</v>
      </c>
      <c r="C3328" s="2" t="str">
        <f>"004"</f>
        <v>004</v>
      </c>
    </row>
    <row r="3329" spans="1:3" x14ac:dyDescent="0.35">
      <c r="A3329" s="5">
        <v>3322</v>
      </c>
      <c r="B3329" s="2" t="str">
        <f>"00923189"</f>
        <v>00923189</v>
      </c>
      <c r="C3329" s="2" t="str">
        <f>"003"</f>
        <v>003</v>
      </c>
    </row>
    <row r="3330" spans="1:3" x14ac:dyDescent="0.35">
      <c r="A3330" s="5">
        <v>3323</v>
      </c>
      <c r="B3330" s="2" t="str">
        <f>"00897315"</f>
        <v>00897315</v>
      </c>
      <c r="C3330" s="2" t="str">
        <f>"003"</f>
        <v>003</v>
      </c>
    </row>
    <row r="3331" spans="1:3" x14ac:dyDescent="0.35">
      <c r="A3331" s="5">
        <v>3324</v>
      </c>
      <c r="B3331" s="2" t="str">
        <f>"00473901"</f>
        <v>00473901</v>
      </c>
      <c r="C3331" s="2" t="s">
        <v>4</v>
      </c>
    </row>
    <row r="3332" spans="1:3" x14ac:dyDescent="0.35">
      <c r="A3332" s="5">
        <v>3325</v>
      </c>
      <c r="B3332" s="2" t="str">
        <f>"201512002384"</f>
        <v>201512002384</v>
      </c>
      <c r="C3332" s="2" t="s">
        <v>12</v>
      </c>
    </row>
    <row r="3333" spans="1:3" x14ac:dyDescent="0.35">
      <c r="A3333" s="5">
        <v>3326</v>
      </c>
      <c r="B3333" s="2" t="str">
        <f>"00981619"</f>
        <v>00981619</v>
      </c>
      <c r="C3333" s="2" t="str">
        <f>"003"</f>
        <v>003</v>
      </c>
    </row>
    <row r="3334" spans="1:3" x14ac:dyDescent="0.35">
      <c r="A3334" s="5">
        <v>3327</v>
      </c>
      <c r="B3334" s="2" t="str">
        <f>"00985578"</f>
        <v>00985578</v>
      </c>
      <c r="C3334" s="2" t="s">
        <v>6</v>
      </c>
    </row>
    <row r="3335" spans="1:3" x14ac:dyDescent="0.35">
      <c r="A3335" s="5">
        <v>3328</v>
      </c>
      <c r="B3335" s="2" t="str">
        <f>"00581330"</f>
        <v>00581330</v>
      </c>
      <c r="C3335" s="2" t="s">
        <v>4</v>
      </c>
    </row>
    <row r="3336" spans="1:3" ht="29" x14ac:dyDescent="0.35">
      <c r="A3336" s="5">
        <v>3329</v>
      </c>
      <c r="B3336" s="2" t="str">
        <f>"00441195"</f>
        <v>00441195</v>
      </c>
      <c r="C3336" s="2" t="s">
        <v>5</v>
      </c>
    </row>
    <row r="3337" spans="1:3" x14ac:dyDescent="0.35">
      <c r="A3337" s="5">
        <v>3330</v>
      </c>
      <c r="B3337" s="2" t="str">
        <f>"201507004112"</f>
        <v>201507004112</v>
      </c>
      <c r="C3337" s="2" t="s">
        <v>6</v>
      </c>
    </row>
    <row r="3338" spans="1:3" x14ac:dyDescent="0.35">
      <c r="A3338" s="5">
        <v>3331</v>
      </c>
      <c r="B3338" s="2" t="str">
        <f>"00315061"</f>
        <v>00315061</v>
      </c>
      <c r="C3338" s="2" t="s">
        <v>18</v>
      </c>
    </row>
    <row r="3339" spans="1:3" x14ac:dyDescent="0.35">
      <c r="A3339" s="5">
        <v>3332</v>
      </c>
      <c r="B3339" s="2" t="str">
        <f>"201306000046"</f>
        <v>201306000046</v>
      </c>
      <c r="C3339" s="2" t="s">
        <v>14</v>
      </c>
    </row>
    <row r="3340" spans="1:3" x14ac:dyDescent="0.35">
      <c r="A3340" s="5">
        <v>3333</v>
      </c>
      <c r="B3340" s="2" t="str">
        <f>"00974743"</f>
        <v>00974743</v>
      </c>
      <c r="C3340" s="2" t="s">
        <v>4</v>
      </c>
    </row>
    <row r="3341" spans="1:3" x14ac:dyDescent="0.35">
      <c r="A3341" s="5">
        <v>3334</v>
      </c>
      <c r="B3341" s="2" t="str">
        <f>"00772580"</f>
        <v>00772580</v>
      </c>
      <c r="C3341" s="2" t="s">
        <v>4</v>
      </c>
    </row>
    <row r="3342" spans="1:3" x14ac:dyDescent="0.35">
      <c r="A3342" s="5">
        <v>3335</v>
      </c>
      <c r="B3342" s="2" t="str">
        <f>"00983467"</f>
        <v>00983467</v>
      </c>
      <c r="C3342" s="2" t="s">
        <v>4</v>
      </c>
    </row>
    <row r="3343" spans="1:3" x14ac:dyDescent="0.35">
      <c r="A3343" s="5">
        <v>3336</v>
      </c>
      <c r="B3343" s="2" t="str">
        <f>"00817174"</f>
        <v>00817174</v>
      </c>
      <c r="C3343" s="2" t="s">
        <v>6</v>
      </c>
    </row>
    <row r="3344" spans="1:3" x14ac:dyDescent="0.35">
      <c r="A3344" s="5">
        <v>3337</v>
      </c>
      <c r="B3344" s="2" t="str">
        <f>"00982080"</f>
        <v>00982080</v>
      </c>
      <c r="C3344" s="2" t="str">
        <f>"003"</f>
        <v>003</v>
      </c>
    </row>
    <row r="3345" spans="1:3" x14ac:dyDescent="0.35">
      <c r="A3345" s="5">
        <v>3338</v>
      </c>
      <c r="B3345" s="2" t="str">
        <f>"201507005076"</f>
        <v>201507005076</v>
      </c>
      <c r="C3345" s="2" t="s">
        <v>4</v>
      </c>
    </row>
    <row r="3346" spans="1:3" ht="29" x14ac:dyDescent="0.35">
      <c r="A3346" s="5">
        <v>3339</v>
      </c>
      <c r="B3346" s="2" t="str">
        <f>"00741801"</f>
        <v>00741801</v>
      </c>
      <c r="C3346" s="2" t="s">
        <v>5</v>
      </c>
    </row>
    <row r="3347" spans="1:3" x14ac:dyDescent="0.35">
      <c r="A3347" s="5">
        <v>3340</v>
      </c>
      <c r="B3347" s="2" t="str">
        <f>"00736930"</f>
        <v>00736930</v>
      </c>
      <c r="C3347" s="2" t="str">
        <f>"003"</f>
        <v>003</v>
      </c>
    </row>
    <row r="3348" spans="1:3" ht="29" x14ac:dyDescent="0.35">
      <c r="A3348" s="5">
        <v>3341</v>
      </c>
      <c r="B3348" s="2" t="str">
        <f>"00831348"</f>
        <v>00831348</v>
      </c>
      <c r="C3348" s="2" t="s">
        <v>10</v>
      </c>
    </row>
    <row r="3349" spans="1:3" x14ac:dyDescent="0.35">
      <c r="A3349" s="5">
        <v>3342</v>
      </c>
      <c r="B3349" s="2" t="str">
        <f>"00986577"</f>
        <v>00986577</v>
      </c>
      <c r="C3349" s="2" t="s">
        <v>4</v>
      </c>
    </row>
    <row r="3350" spans="1:3" x14ac:dyDescent="0.35">
      <c r="A3350" s="5">
        <v>3343</v>
      </c>
      <c r="B3350" s="2" t="str">
        <f>"00978065"</f>
        <v>00978065</v>
      </c>
      <c r="C3350" s="2" t="s">
        <v>4</v>
      </c>
    </row>
    <row r="3351" spans="1:3" ht="29" x14ac:dyDescent="0.35">
      <c r="A3351" s="5">
        <v>3344</v>
      </c>
      <c r="B3351" s="2" t="str">
        <f>"00445581"</f>
        <v>00445581</v>
      </c>
      <c r="C3351" s="2" t="s">
        <v>5</v>
      </c>
    </row>
    <row r="3352" spans="1:3" ht="29" x14ac:dyDescent="0.35">
      <c r="A3352" s="5">
        <v>3345</v>
      </c>
      <c r="B3352" s="2" t="str">
        <f>"00815723"</f>
        <v>00815723</v>
      </c>
      <c r="C3352" s="2" t="s">
        <v>5</v>
      </c>
    </row>
    <row r="3353" spans="1:3" x14ac:dyDescent="0.35">
      <c r="A3353" s="5">
        <v>3346</v>
      </c>
      <c r="B3353" s="2" t="str">
        <f>"00985966"</f>
        <v>00985966</v>
      </c>
      <c r="C3353" s="2" t="s">
        <v>4</v>
      </c>
    </row>
    <row r="3354" spans="1:3" x14ac:dyDescent="0.35">
      <c r="A3354" s="5">
        <v>3347</v>
      </c>
      <c r="B3354" s="2" t="str">
        <f>"00654843"</f>
        <v>00654843</v>
      </c>
      <c r="C3354" s="2" t="str">
        <f>"003"</f>
        <v>003</v>
      </c>
    </row>
    <row r="3355" spans="1:3" x14ac:dyDescent="0.35">
      <c r="A3355" s="5">
        <v>3348</v>
      </c>
      <c r="B3355" s="2" t="str">
        <f>"00985447"</f>
        <v>00985447</v>
      </c>
      <c r="C3355" s="2" t="str">
        <f>"003"</f>
        <v>003</v>
      </c>
    </row>
    <row r="3356" spans="1:3" x14ac:dyDescent="0.35">
      <c r="A3356" s="5">
        <v>3349</v>
      </c>
      <c r="B3356" s="2" t="str">
        <f>"00986583"</f>
        <v>00986583</v>
      </c>
      <c r="C3356" s="2" t="str">
        <f>"003"</f>
        <v>003</v>
      </c>
    </row>
    <row r="3357" spans="1:3" ht="29" x14ac:dyDescent="0.35">
      <c r="A3357" s="5">
        <v>3350</v>
      </c>
      <c r="B3357" s="2" t="str">
        <f>"00481196"</f>
        <v>00481196</v>
      </c>
      <c r="C3357" s="2" t="s">
        <v>10</v>
      </c>
    </row>
    <row r="3358" spans="1:3" x14ac:dyDescent="0.35">
      <c r="A3358" s="5">
        <v>3351</v>
      </c>
      <c r="B3358" s="2" t="str">
        <f>"00130692"</f>
        <v>00130692</v>
      </c>
      <c r="C3358" s="2" t="str">
        <f>"003"</f>
        <v>003</v>
      </c>
    </row>
    <row r="3359" spans="1:3" x14ac:dyDescent="0.35">
      <c r="A3359" s="5">
        <v>3352</v>
      </c>
      <c r="B3359" s="2" t="str">
        <f>"00987004"</f>
        <v>00987004</v>
      </c>
      <c r="C3359" s="2" t="s">
        <v>4</v>
      </c>
    </row>
    <row r="3360" spans="1:3" x14ac:dyDescent="0.35">
      <c r="A3360" s="5">
        <v>3353</v>
      </c>
      <c r="B3360" s="2" t="str">
        <f>"00779965"</f>
        <v>00779965</v>
      </c>
      <c r="C3360" s="2" t="str">
        <f>"001"</f>
        <v>001</v>
      </c>
    </row>
    <row r="3361" spans="1:3" x14ac:dyDescent="0.35">
      <c r="A3361" s="5">
        <v>3354</v>
      </c>
      <c r="B3361" s="2" t="str">
        <f>"00516947"</f>
        <v>00516947</v>
      </c>
      <c r="C3361" s="2" t="s">
        <v>4</v>
      </c>
    </row>
    <row r="3362" spans="1:3" x14ac:dyDescent="0.35">
      <c r="A3362" s="5">
        <v>3355</v>
      </c>
      <c r="B3362" s="2" t="str">
        <f>"00986318"</f>
        <v>00986318</v>
      </c>
      <c r="C3362" s="2" t="s">
        <v>4</v>
      </c>
    </row>
    <row r="3363" spans="1:3" x14ac:dyDescent="0.35">
      <c r="A3363" s="5">
        <v>3356</v>
      </c>
      <c r="B3363" s="2" t="str">
        <f>"00986581"</f>
        <v>00986581</v>
      </c>
      <c r="C3363" s="2" t="str">
        <f>"003"</f>
        <v>003</v>
      </c>
    </row>
    <row r="3364" spans="1:3" x14ac:dyDescent="0.35">
      <c r="A3364" s="5">
        <v>3357</v>
      </c>
      <c r="B3364" s="2" t="str">
        <f>"00444561"</f>
        <v>00444561</v>
      </c>
      <c r="C3364" s="2" t="s">
        <v>4</v>
      </c>
    </row>
    <row r="3365" spans="1:3" x14ac:dyDescent="0.35">
      <c r="A3365" s="5">
        <v>3358</v>
      </c>
      <c r="B3365" s="2" t="str">
        <f>"00506758"</f>
        <v>00506758</v>
      </c>
      <c r="C3365" s="2" t="s">
        <v>4</v>
      </c>
    </row>
    <row r="3366" spans="1:3" x14ac:dyDescent="0.35">
      <c r="A3366" s="5">
        <v>3359</v>
      </c>
      <c r="B3366" s="2" t="str">
        <f>"00980292"</f>
        <v>00980292</v>
      </c>
      <c r="C3366" s="2" t="s">
        <v>6</v>
      </c>
    </row>
    <row r="3369" spans="1:3" s="7" customFormat="1" x14ac:dyDescent="0.35">
      <c r="A3369" s="7" t="s">
        <v>28</v>
      </c>
    </row>
    <row r="3370" spans="1:3" s="7" customFormat="1" x14ac:dyDescent="0.35">
      <c r="A3370" s="7" t="s">
        <v>29</v>
      </c>
    </row>
    <row r="3371" spans="1:3" s="7" customFormat="1" x14ac:dyDescent="0.35">
      <c r="A3371" s="7" t="s">
        <v>28</v>
      </c>
    </row>
  </sheetData>
  <mergeCells count="3">
    <mergeCell ref="A1:C1"/>
    <mergeCell ref="A2:C2"/>
    <mergeCell ref="A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2024-02-03T13:59:40Z</dcterms:modified>
</cp:coreProperties>
</file>