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filterPrivacy="1"/>
  <xr:revisionPtr revIDLastSave="0" documentId="8_{ED6E7279-8370-47CA-BDBA-5E2F9990EA0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69" i="1" l="1"/>
  <c r="B489" i="1"/>
  <c r="B2265" i="1"/>
  <c r="B675" i="1"/>
  <c r="B1388" i="1"/>
  <c r="B873" i="1"/>
  <c r="B2666" i="1"/>
  <c r="B2518" i="1"/>
  <c r="B665" i="1"/>
  <c r="B726" i="1"/>
  <c r="B2072" i="1"/>
  <c r="B567" i="1"/>
  <c r="C888" i="1"/>
  <c r="B888" i="1"/>
  <c r="B2039" i="1"/>
  <c r="B1845" i="1"/>
  <c r="B1880" i="1"/>
  <c r="C2189" i="1"/>
  <c r="B2189" i="1"/>
  <c r="B47" i="1"/>
  <c r="B668" i="1"/>
  <c r="B2694" i="1"/>
  <c r="B60" i="1"/>
  <c r="B370" i="1"/>
  <c r="C988" i="1"/>
  <c r="B988" i="1"/>
  <c r="B881" i="1"/>
  <c r="B170" i="1"/>
  <c r="B1760" i="1"/>
  <c r="B654" i="1"/>
  <c r="C2570" i="1"/>
  <c r="B2570" i="1"/>
  <c r="B2751" i="1"/>
  <c r="B2349" i="1"/>
  <c r="B2668" i="1"/>
  <c r="B2259" i="1"/>
  <c r="B919" i="1"/>
  <c r="B2547" i="1"/>
  <c r="B131" i="1"/>
  <c r="C1203" i="1"/>
  <c r="B1203" i="1"/>
  <c r="B377" i="1"/>
  <c r="B2010" i="1"/>
  <c r="B2396" i="1"/>
  <c r="B1371" i="1"/>
  <c r="B2332" i="1"/>
  <c r="B768" i="1"/>
  <c r="B1338" i="1"/>
  <c r="B1663" i="1"/>
  <c r="B2214" i="1"/>
  <c r="B2053" i="1"/>
  <c r="B1010" i="1"/>
  <c r="C1902" i="1"/>
  <c r="B1902" i="1"/>
  <c r="B1538" i="1"/>
  <c r="B900" i="1"/>
  <c r="B1803" i="1"/>
  <c r="B2539" i="1"/>
  <c r="B1270" i="1"/>
  <c r="B68" i="1"/>
  <c r="B287" i="1"/>
  <c r="B2402" i="1"/>
  <c r="B1039" i="1"/>
  <c r="B1081" i="1"/>
  <c r="B2428" i="1"/>
  <c r="B2415" i="1"/>
  <c r="B1823" i="1"/>
  <c r="C2123" i="1"/>
  <c r="B2123" i="1"/>
  <c r="B2284" i="1"/>
  <c r="C841" i="1"/>
  <c r="B841" i="1"/>
  <c r="B1158" i="1"/>
  <c r="B1428" i="1"/>
  <c r="B1466" i="1"/>
  <c r="B878" i="1"/>
  <c r="B198" i="1"/>
  <c r="B1253" i="1"/>
  <c r="B596" i="1"/>
  <c r="B1155" i="1"/>
  <c r="B37" i="1"/>
  <c r="C2350" i="1"/>
  <c r="B2350" i="1"/>
  <c r="B1230" i="1"/>
  <c r="B1530" i="1"/>
  <c r="B2545" i="1"/>
  <c r="C2161" i="1"/>
  <c r="B2161" i="1"/>
  <c r="B1391" i="1"/>
  <c r="B425" i="1"/>
  <c r="B1996" i="1"/>
  <c r="C1728" i="1"/>
  <c r="B1728" i="1"/>
  <c r="B1233" i="1"/>
  <c r="B207" i="1"/>
  <c r="B470" i="1"/>
  <c r="B1220" i="1"/>
  <c r="B2341" i="1"/>
  <c r="B1636" i="1"/>
  <c r="B455" i="1"/>
  <c r="B541" i="1"/>
  <c r="B2114" i="1"/>
  <c r="B2193" i="1"/>
  <c r="B2722" i="1"/>
  <c r="B2516" i="1"/>
  <c r="B2195" i="1"/>
  <c r="B2684" i="1"/>
  <c r="B1785" i="1"/>
  <c r="C2091" i="1"/>
  <c r="B2091" i="1"/>
  <c r="C1763" i="1"/>
  <c r="B1763" i="1"/>
  <c r="B2695" i="1"/>
  <c r="B1069" i="1"/>
  <c r="B246" i="1"/>
  <c r="B1965" i="1"/>
  <c r="B1225" i="1"/>
  <c r="B545" i="1"/>
  <c r="B886" i="1"/>
  <c r="B1526" i="1"/>
  <c r="B1535" i="1"/>
  <c r="B1544" i="1"/>
  <c r="B757" i="1"/>
  <c r="B1954" i="1"/>
  <c r="B1442" i="1"/>
  <c r="B409" i="1"/>
  <c r="B905" i="1"/>
  <c r="B910" i="1"/>
  <c r="B383" i="1"/>
  <c r="B2310" i="1"/>
  <c r="B1176" i="1"/>
  <c r="B2345" i="1"/>
  <c r="C1742" i="1"/>
  <c r="B1742" i="1"/>
  <c r="B947" i="1"/>
  <c r="B1822" i="1"/>
  <c r="B917" i="1"/>
  <c r="B2043" i="1"/>
  <c r="B2431" i="1"/>
  <c r="B1948" i="1"/>
  <c r="B2594" i="1"/>
  <c r="C1187" i="1"/>
  <c r="B1187" i="1"/>
  <c r="B820" i="1"/>
  <c r="C96" i="1"/>
  <c r="B96" i="1"/>
  <c r="B926" i="1"/>
  <c r="B1508" i="1"/>
  <c r="B310" i="1"/>
  <c r="B2382" i="1"/>
  <c r="C711" i="1"/>
  <c r="B711" i="1"/>
  <c r="B2171" i="1"/>
  <c r="B2271" i="1"/>
  <c r="C1100" i="1"/>
  <c r="B1100" i="1"/>
  <c r="B783" i="1"/>
  <c r="B2762" i="1"/>
  <c r="B2152" i="1"/>
  <c r="B747" i="1"/>
  <c r="B1084" i="1"/>
  <c r="B126" i="1"/>
  <c r="B882" i="1"/>
  <c r="B2313" i="1"/>
  <c r="B1094" i="1"/>
  <c r="B1546" i="1"/>
  <c r="B1781" i="1"/>
  <c r="B2740" i="1"/>
  <c r="B248" i="1"/>
  <c r="C48" i="1"/>
  <c r="B48" i="1"/>
  <c r="B1630" i="1"/>
  <c r="B1058" i="1"/>
  <c r="B279" i="1"/>
  <c r="B373" i="1"/>
  <c r="B2306" i="1"/>
  <c r="B2299" i="1"/>
  <c r="B1567" i="1"/>
  <c r="B2144" i="1"/>
  <c r="B1376" i="1"/>
  <c r="B2199" i="1"/>
  <c r="B1979" i="1"/>
  <c r="B1249" i="1"/>
  <c r="B85" i="1"/>
  <c r="B199" i="1"/>
  <c r="B390" i="1"/>
  <c r="B1724" i="1"/>
  <c r="B698" i="1"/>
  <c r="B1722" i="1"/>
  <c r="C1111" i="1"/>
  <c r="B1111" i="1"/>
  <c r="B1940" i="1"/>
  <c r="C194" i="1"/>
  <c r="B194" i="1"/>
  <c r="B2698" i="1"/>
  <c r="B1647" i="1"/>
  <c r="B2125" i="1"/>
  <c r="B593" i="1"/>
  <c r="B2158" i="1"/>
  <c r="B861" i="1"/>
  <c r="B2243" i="1"/>
  <c r="B2584" i="1"/>
  <c r="C801" i="1"/>
  <c r="B801" i="1"/>
  <c r="B2208" i="1"/>
  <c r="B1327" i="1"/>
  <c r="B1839" i="1"/>
  <c r="B1464" i="1"/>
  <c r="B2778" i="1"/>
  <c r="C2329" i="1"/>
  <c r="B2329" i="1"/>
  <c r="B1255" i="1"/>
  <c r="B1263" i="1"/>
  <c r="B2033" i="1"/>
  <c r="B414" i="1"/>
  <c r="B936" i="1"/>
  <c r="C342" i="1"/>
  <c r="B342" i="1"/>
  <c r="B1339" i="1"/>
  <c r="B2406" i="1"/>
  <c r="B300" i="1"/>
  <c r="C1572" i="1"/>
  <c r="B1572" i="1"/>
  <c r="B1256" i="1"/>
  <c r="B729" i="1"/>
  <c r="B1117" i="1"/>
  <c r="B2339" i="1"/>
  <c r="B2220" i="1"/>
  <c r="B2479" i="1"/>
  <c r="B2566" i="1"/>
  <c r="B1333" i="1"/>
  <c r="B1148" i="1"/>
  <c r="B1740" i="1"/>
  <c r="B2504" i="1"/>
  <c r="B1686" i="1"/>
  <c r="B2470" i="1"/>
  <c r="B1319" i="1"/>
  <c r="B511" i="1"/>
  <c r="B904" i="1"/>
  <c r="B2453" i="1"/>
  <c r="B2745" i="1"/>
  <c r="B1451" i="1"/>
  <c r="C2153" i="1"/>
  <c r="B2153" i="1"/>
  <c r="B2509" i="1"/>
  <c r="B1620" i="1"/>
  <c r="B1818" i="1"/>
  <c r="B2522" i="1"/>
  <c r="B2511" i="1"/>
  <c r="B1474" i="1"/>
  <c r="B969" i="1"/>
  <c r="B2204" i="1"/>
  <c r="B1843" i="1"/>
  <c r="B2111" i="1"/>
  <c r="B1815" i="1"/>
  <c r="B903" i="1"/>
  <c r="B932" i="1"/>
  <c r="C2334" i="1"/>
  <c r="B2334" i="1"/>
  <c r="B2285" i="1"/>
  <c r="B2451" i="1"/>
  <c r="C1396" i="1"/>
  <c r="B1396" i="1"/>
  <c r="B431" i="1"/>
  <c r="B2463" i="1"/>
  <c r="B2462" i="1"/>
  <c r="B1420" i="1"/>
  <c r="B2679" i="1"/>
  <c r="B1362" i="1"/>
  <c r="B1938" i="1"/>
  <c r="B767" i="1"/>
  <c r="B1820" i="1"/>
  <c r="B2390" i="1"/>
  <c r="C2352" i="1"/>
  <c r="B2352" i="1"/>
  <c r="B1806" i="1"/>
  <c r="B605" i="1"/>
  <c r="B1771" i="1"/>
  <c r="B1762" i="1"/>
  <c r="B1787" i="1"/>
  <c r="B2497" i="1"/>
  <c r="B2404" i="1"/>
  <c r="B1124" i="1"/>
  <c r="B772" i="1"/>
  <c r="B769" i="1"/>
  <c r="B640" i="1"/>
  <c r="B392" i="1"/>
  <c r="B1280" i="1"/>
  <c r="B940" i="1"/>
  <c r="B2240" i="1"/>
  <c r="B483" i="1"/>
  <c r="B2637" i="1"/>
  <c r="B2129" i="1"/>
  <c r="B1506" i="1"/>
  <c r="B1733" i="1"/>
  <c r="B2500" i="1"/>
  <c r="C1481" i="1"/>
  <c r="B1481" i="1"/>
  <c r="B1487" i="1"/>
  <c r="B1656" i="1"/>
  <c r="B1089" i="1"/>
  <c r="B1998" i="1"/>
  <c r="B2009" i="1"/>
  <c r="B1110" i="1"/>
  <c r="B2720" i="1"/>
  <c r="B316" i="1"/>
  <c r="B2564" i="1"/>
  <c r="B1188" i="1"/>
  <c r="B2268" i="1"/>
  <c r="B1170" i="1"/>
  <c r="B1337" i="1"/>
  <c r="B2582" i="1"/>
  <c r="C721" i="1"/>
  <c r="B721" i="1"/>
  <c r="B2170" i="1"/>
  <c r="B1816" i="1"/>
  <c r="B266" i="1"/>
  <c r="B34" i="1"/>
  <c r="B320" i="1"/>
  <c r="B658" i="1"/>
  <c r="B1690" i="1"/>
  <c r="C1491" i="1"/>
  <c r="B1491" i="1"/>
  <c r="B565" i="1"/>
  <c r="B1860" i="1"/>
  <c r="B240" i="1"/>
  <c r="B2260" i="1"/>
  <c r="B971" i="1"/>
  <c r="B293" i="1"/>
  <c r="B2422" i="1"/>
  <c r="B815" i="1"/>
  <c r="B2630" i="1"/>
  <c r="B2374" i="1"/>
  <c r="C894" i="1"/>
  <c r="B894" i="1"/>
  <c r="B924" i="1"/>
  <c r="B2015" i="1"/>
  <c r="B610" i="1"/>
  <c r="B2211" i="1"/>
  <c r="B114" i="1"/>
  <c r="B2011" i="1"/>
  <c r="B2568" i="1"/>
  <c r="B273" i="1"/>
  <c r="B606" i="1"/>
  <c r="B2256" i="1"/>
  <c r="B931" i="1"/>
  <c r="C2162" i="1"/>
  <c r="B2162" i="1"/>
  <c r="B1604" i="1"/>
  <c r="B2585" i="1"/>
  <c r="B980" i="1"/>
  <c r="B1980" i="1"/>
  <c r="B2734" i="1"/>
  <c r="B954" i="1"/>
  <c r="B715" i="1"/>
  <c r="B1375" i="1"/>
  <c r="B771" i="1"/>
  <c r="B2343" i="1"/>
  <c r="B2322" i="1"/>
  <c r="B2354" i="1"/>
  <c r="B765" i="1"/>
  <c r="B1079" i="1"/>
  <c r="B1031" i="1"/>
  <c r="B1307" i="1"/>
  <c r="B590" i="1"/>
  <c r="B2525" i="1"/>
  <c r="B813" i="1"/>
  <c r="B920" i="1"/>
  <c r="B1507" i="1"/>
  <c r="B134" i="1"/>
  <c r="B1498" i="1"/>
  <c r="C580" i="1"/>
  <c r="B580" i="1"/>
  <c r="B161" i="1"/>
  <c r="B495" i="1"/>
  <c r="B2464" i="1"/>
  <c r="B588" i="1"/>
  <c r="B1127" i="1"/>
  <c r="B1947" i="1"/>
  <c r="C1769" i="1"/>
  <c r="B1769" i="1"/>
  <c r="B417" i="1"/>
  <c r="B2626" i="1"/>
  <c r="B996" i="1"/>
  <c r="B1105" i="1"/>
  <c r="B1373" i="1"/>
  <c r="B2198" i="1"/>
  <c r="B2295" i="1"/>
  <c r="B2224" i="1"/>
  <c r="B2383" i="1"/>
  <c r="B2180" i="1"/>
  <c r="B1297" i="1"/>
  <c r="B2455" i="1"/>
  <c r="B430" i="1"/>
  <c r="B1383" i="1"/>
  <c r="B1060" i="1"/>
  <c r="B1737" i="1"/>
  <c r="B255" i="1"/>
  <c r="C1331" i="1"/>
  <c r="B1331" i="1"/>
  <c r="B2629" i="1"/>
  <c r="B1000" i="1"/>
  <c r="B1547" i="1"/>
  <c r="B2541" i="1"/>
  <c r="B966" i="1"/>
  <c r="C2068" i="1"/>
  <c r="B2068" i="1"/>
  <c r="B1598" i="1"/>
  <c r="B1162" i="1"/>
  <c r="B274" i="1"/>
  <c r="B1814" i="1"/>
  <c r="B502" i="1"/>
  <c r="B667" i="1"/>
  <c r="B1296" i="1"/>
  <c r="B862" i="1"/>
  <c r="B983" i="1"/>
  <c r="B791" i="1"/>
  <c r="B268" i="1"/>
  <c r="C1152" i="1"/>
  <c r="B1152" i="1"/>
  <c r="B2697" i="1"/>
  <c r="B687" i="1"/>
  <c r="B793" i="1"/>
  <c r="C2275" i="1"/>
  <c r="B2275" i="1"/>
  <c r="B381" i="1"/>
  <c r="B2143" i="1"/>
  <c r="B1699" i="1"/>
  <c r="B739" i="1"/>
  <c r="B1715" i="1"/>
  <c r="B1504" i="1"/>
  <c r="B1930" i="1"/>
  <c r="B1789" i="1"/>
  <c r="B1125" i="1"/>
  <c r="B2395" i="1"/>
  <c r="B138" i="1"/>
  <c r="B1640" i="1"/>
  <c r="B1901" i="1"/>
  <c r="C1927" i="1"/>
  <c r="B1927" i="1"/>
  <c r="C465" i="1"/>
  <c r="B465" i="1"/>
  <c r="B1265" i="1"/>
  <c r="B2283" i="1"/>
  <c r="B1496" i="1"/>
  <c r="C2065" i="1"/>
  <c r="B2065" i="1"/>
  <c r="B968" i="1"/>
  <c r="B945" i="1"/>
  <c r="B1302" i="1"/>
  <c r="B2760" i="1"/>
  <c r="B1470" i="1"/>
  <c r="B1907" i="1"/>
  <c r="B2140" i="1"/>
  <c r="B1269" i="1"/>
  <c r="B1210" i="1"/>
  <c r="B1390" i="1"/>
  <c r="B2576" i="1"/>
  <c r="B2366" i="1"/>
  <c r="C86" i="1"/>
  <c r="B86" i="1"/>
  <c r="B437" i="1"/>
  <c r="B1135" i="1"/>
  <c r="B922" i="1"/>
  <c r="B1982" i="1"/>
  <c r="B2002" i="1"/>
  <c r="B167" i="1"/>
  <c r="B2077" i="1"/>
  <c r="B2430" i="1"/>
  <c r="B2573" i="1"/>
  <c r="B61" i="1"/>
  <c r="B1224" i="1"/>
  <c r="B583" i="1"/>
  <c r="C2777" i="1"/>
  <c r="B2777" i="1"/>
  <c r="B2472" i="1"/>
  <c r="B237" i="1"/>
  <c r="B1500" i="1"/>
  <c r="B1035" i="1"/>
  <c r="B1878" i="1"/>
  <c r="C799" i="1"/>
  <c r="B799" i="1"/>
  <c r="B290" i="1"/>
  <c r="B2557" i="1"/>
  <c r="B1974" i="1"/>
  <c r="B789" i="1"/>
  <c r="B2142" i="1"/>
  <c r="C2408" i="1"/>
  <c r="B2408" i="1"/>
  <c r="B2659" i="1"/>
  <c r="B2228" i="1"/>
  <c r="B30" i="1"/>
  <c r="C787" i="1"/>
  <c r="B787" i="1"/>
  <c r="B1601" i="1"/>
  <c r="B1869" i="1"/>
  <c r="B1577" i="1"/>
  <c r="B25" i="1"/>
  <c r="B1454" i="1"/>
  <c r="B1529" i="1"/>
  <c r="B2090" i="1"/>
  <c r="B876" i="1"/>
  <c r="B165" i="1"/>
  <c r="B2206" i="1"/>
  <c r="B2423" i="1"/>
  <c r="B1778" i="1"/>
  <c r="C1662" i="1"/>
  <c r="B1662" i="1"/>
  <c r="B1226" i="1"/>
  <c r="B1027" i="1"/>
  <c r="B2730" i="1"/>
  <c r="B491" i="1"/>
  <c r="B2401" i="1"/>
  <c r="B655" i="1"/>
  <c r="C446" i="1"/>
  <c r="B446" i="1"/>
  <c r="B1729" i="1"/>
  <c r="B149" i="1"/>
  <c r="B1077" i="1"/>
  <c r="B2148" i="1"/>
  <c r="B362" i="1"/>
  <c r="B338" i="1"/>
  <c r="B1002" i="1"/>
  <c r="B2736" i="1"/>
  <c r="B2711" i="1"/>
  <c r="B2620" i="1"/>
  <c r="B2157" i="1"/>
  <c r="C999" i="1"/>
  <c r="B999" i="1"/>
  <c r="B1459" i="1"/>
  <c r="B569" i="1"/>
  <c r="B297" i="1"/>
  <c r="B1353" i="1"/>
  <c r="B760" i="1"/>
  <c r="B1248" i="1"/>
  <c r="B484" i="1"/>
  <c r="B1426" i="1"/>
  <c r="B564" i="1"/>
  <c r="B867" i="1"/>
  <c r="B1325" i="1"/>
  <c r="B1171" i="1"/>
  <c r="C1078" i="1"/>
  <c r="B1078" i="1"/>
  <c r="B301" i="1"/>
  <c r="B1752" i="1"/>
  <c r="B2726" i="1"/>
  <c r="B2312" i="1"/>
  <c r="C222" i="1"/>
  <c r="B222" i="1"/>
  <c r="B1866" i="1"/>
  <c r="B806" i="1"/>
  <c r="B2089" i="1"/>
  <c r="B209" i="1"/>
  <c r="B2378" i="1"/>
  <c r="B1399" i="1"/>
  <c r="B2657" i="1"/>
  <c r="B818" i="1"/>
  <c r="B1873" i="1"/>
  <c r="B630" i="1"/>
  <c r="B1697" i="1"/>
  <c r="B398" i="1"/>
  <c r="B2045" i="1"/>
  <c r="B1660" i="1"/>
  <c r="B770" i="1"/>
  <c r="B958" i="1"/>
  <c r="B433" i="1"/>
  <c r="B2680" i="1"/>
  <c r="B2166" i="1"/>
  <c r="B804" i="1"/>
  <c r="B2752" i="1"/>
  <c r="B329" i="1"/>
  <c r="B535" i="1"/>
  <c r="B1859" i="1"/>
  <c r="B2102" i="1"/>
  <c r="B2389" i="1"/>
  <c r="B579" i="1"/>
  <c r="B1617" i="1"/>
  <c r="B2236" i="1"/>
  <c r="B306" i="1"/>
  <c r="B524" i="1"/>
  <c r="C2365" i="1"/>
  <c r="B2365" i="1"/>
  <c r="B785" i="1"/>
  <c r="B1655" i="1"/>
  <c r="B1014" i="1"/>
  <c r="B1207" i="1"/>
  <c r="C997" i="1"/>
  <c r="B997" i="1"/>
  <c r="B961" i="1"/>
  <c r="B2122" i="1"/>
  <c r="B1551" i="1"/>
  <c r="B175" i="1"/>
  <c r="B2355" i="1"/>
  <c r="B1348" i="1"/>
  <c r="B70" i="1"/>
  <c r="B2483" i="1"/>
  <c r="B1695" i="1"/>
  <c r="B763" i="1"/>
  <c r="C1701" i="1"/>
  <c r="B1701" i="1"/>
  <c r="C1047" i="1"/>
  <c r="B1047" i="1"/>
  <c r="B94" i="1"/>
  <c r="B10" i="1"/>
  <c r="B2771" i="1"/>
  <c r="B823" i="1"/>
  <c r="B1488" i="1"/>
  <c r="B1913" i="1"/>
  <c r="B1050" i="1"/>
  <c r="B2016" i="1"/>
  <c r="B1840" i="1"/>
  <c r="C2363" i="1"/>
  <c r="B2363" i="1"/>
  <c r="B1185" i="1"/>
  <c r="B2501" i="1"/>
  <c r="B1684" i="1"/>
  <c r="B985" i="1"/>
  <c r="B2768" i="1"/>
  <c r="B239" i="1"/>
  <c r="B119" i="1"/>
  <c r="B582" i="1"/>
  <c r="B217" i="1"/>
  <c r="B976" i="1"/>
  <c r="B1057" i="1"/>
  <c r="B1101" i="1"/>
  <c r="B1791" i="1"/>
  <c r="B1892" i="1"/>
  <c r="B415" i="1"/>
  <c r="B788" i="1"/>
  <c r="B157" i="1"/>
  <c r="C372" i="1"/>
  <c r="B372" i="1"/>
  <c r="B1494" i="1"/>
  <c r="B1549" i="1"/>
  <c r="B664" i="1"/>
  <c r="B1649" i="1"/>
  <c r="B1653" i="1"/>
  <c r="B2496" i="1"/>
  <c r="B2203" i="1"/>
  <c r="B2781" i="1"/>
  <c r="B501" i="1"/>
  <c r="C859" i="1"/>
  <c r="B859" i="1"/>
  <c r="B1756" i="1"/>
  <c r="B186" i="1"/>
  <c r="B2572" i="1"/>
  <c r="B2324" i="1"/>
  <c r="B206" i="1"/>
  <c r="B459" i="1"/>
  <c r="B1193" i="1"/>
  <c r="B1666" i="1"/>
  <c r="B249" i="1"/>
  <c r="B406" i="1"/>
  <c r="B2174" i="1"/>
  <c r="B2609" i="1"/>
  <c r="B1505" i="1"/>
  <c r="B1725" i="1"/>
  <c r="B1591" i="1"/>
  <c r="B2084" i="1"/>
  <c r="B380" i="1"/>
  <c r="B2119" i="1"/>
  <c r="C642" i="1"/>
  <c r="B642" i="1"/>
  <c r="B1048" i="1"/>
  <c r="B1016" i="1"/>
  <c r="B2634" i="1"/>
  <c r="B2375" i="1"/>
  <c r="B2037" i="1"/>
  <c r="B319" i="1"/>
  <c r="B2026" i="1"/>
  <c r="B466" i="1"/>
  <c r="B2529" i="1"/>
  <c r="B2773" i="1"/>
  <c r="B1091" i="1"/>
  <c r="B1716" i="1"/>
  <c r="B1922" i="1"/>
  <c r="B1768" i="1"/>
  <c r="B587" i="1"/>
  <c r="B2248" i="1"/>
  <c r="B584" i="1"/>
  <c r="B197" i="1"/>
  <c r="B1875" i="1"/>
  <c r="B1433" i="1"/>
  <c r="B183" i="1"/>
  <c r="B2151" i="1"/>
  <c r="B418" i="1"/>
  <c r="B1629" i="1"/>
  <c r="B1309" i="1"/>
  <c r="B2691" i="1"/>
  <c r="B1017" i="1"/>
  <c r="B1999" i="1"/>
  <c r="B219" i="1"/>
  <c r="B1518" i="1"/>
  <c r="C1612" i="1"/>
  <c r="B1612" i="1"/>
  <c r="B358" i="1"/>
  <c r="C1727" i="1"/>
  <c r="B1727" i="1"/>
  <c r="B263" i="1"/>
  <c r="B925" i="1"/>
  <c r="B761" i="1"/>
  <c r="B2190" i="1"/>
  <c r="B1925" i="1"/>
  <c r="C1221" i="1"/>
  <c r="B1221" i="1"/>
  <c r="C1514" i="1"/>
  <c r="B1514" i="1"/>
  <c r="B2226" i="1"/>
  <c r="B1364" i="1"/>
  <c r="B2326" i="1"/>
  <c r="B2580" i="1"/>
  <c r="B1085" i="1"/>
  <c r="B2321" i="1"/>
  <c r="B2028" i="1"/>
  <c r="B2510" i="1"/>
  <c r="C1369" i="1"/>
  <c r="B1369" i="1"/>
  <c r="B2205" i="1"/>
  <c r="B620" i="1"/>
  <c r="B2513" i="1"/>
  <c r="C2185" i="1"/>
  <c r="B2185" i="1"/>
  <c r="B2145" i="1"/>
  <c r="B1990" i="1"/>
  <c r="B1361" i="1"/>
  <c r="B92" i="1"/>
  <c r="B1821" i="1"/>
  <c r="B2092" i="1"/>
  <c r="B1449" i="1"/>
  <c r="C2167" i="1"/>
  <c r="B2167" i="1"/>
  <c r="B1393" i="1"/>
  <c r="B713" i="1"/>
  <c r="B870" i="1"/>
  <c r="B231" i="1"/>
  <c r="B2724" i="1"/>
  <c r="B1151" i="1"/>
  <c r="B1638" i="1"/>
  <c r="B1213" i="1"/>
  <c r="B2611" i="1"/>
  <c r="C212" i="1"/>
  <c r="B212" i="1"/>
  <c r="C196" i="1"/>
  <c r="B196" i="1"/>
  <c r="B2688" i="1"/>
  <c r="B553" i="1"/>
  <c r="C1413" i="1"/>
  <c r="B1413" i="1"/>
  <c r="B188" i="1"/>
  <c r="B348" i="1"/>
  <c r="B166" i="1"/>
  <c r="B2739" i="1"/>
  <c r="B718" i="1"/>
  <c r="B575" i="1"/>
  <c r="B449" i="1"/>
  <c r="B1731" i="1"/>
  <c r="B97" i="1"/>
  <c r="B1277" i="1"/>
  <c r="B1971" i="1"/>
  <c r="B1440" i="1"/>
  <c r="B404" i="1"/>
  <c r="B1759" i="1"/>
  <c r="B2514" i="1"/>
  <c r="B299" i="1"/>
  <c r="B1534" i="1"/>
  <c r="B2565" i="1"/>
  <c r="B389" i="1"/>
  <c r="B525" i="1"/>
  <c r="B2526" i="1"/>
  <c r="B2517" i="1"/>
  <c r="B22" i="1"/>
  <c r="B1374" i="1"/>
  <c r="B2460" i="1"/>
  <c r="B1747" i="1"/>
  <c r="B1312" i="1"/>
  <c r="C2729" i="1"/>
  <c r="B2729" i="1"/>
  <c r="B51" i="1"/>
  <c r="B1736" i="1"/>
  <c r="B1997" i="1"/>
  <c r="B497" i="1"/>
  <c r="C1271" i="1"/>
  <c r="B1271" i="1"/>
  <c r="B2424" i="1"/>
  <c r="B229" i="1"/>
  <c r="B2542" i="1"/>
  <c r="B1542" i="1"/>
  <c r="B1216" i="1"/>
  <c r="C2607" i="1"/>
  <c r="B2607" i="1"/>
  <c r="B921" i="1"/>
  <c r="C1665" i="1"/>
  <c r="B1665" i="1"/>
  <c r="B1579" i="1"/>
  <c r="B109" i="1"/>
  <c r="C1286" i="1"/>
  <c r="B1286" i="1"/>
  <c r="C98" i="1"/>
  <c r="B98" i="1"/>
  <c r="C1780" i="1"/>
  <c r="B1780" i="1"/>
  <c r="B1659" i="1"/>
  <c r="B485" i="1"/>
  <c r="B190" i="1"/>
  <c r="B2379" i="1"/>
  <c r="C424" i="1"/>
  <c r="B424" i="1"/>
  <c r="C2444" i="1"/>
  <c r="B2444" i="1"/>
  <c r="B2291" i="1"/>
  <c r="B2549" i="1"/>
  <c r="B1380" i="1"/>
  <c r="B31" i="1"/>
  <c r="B2024" i="1"/>
  <c r="B2273" i="1"/>
  <c r="B973" i="1"/>
  <c r="C1308" i="1"/>
  <c r="B1308" i="1"/>
  <c r="B461" i="1"/>
  <c r="B1223" i="1"/>
  <c r="C2614" i="1"/>
  <c r="B2614" i="1"/>
  <c r="B2020" i="1"/>
  <c r="B492" i="1"/>
  <c r="B302" i="1"/>
  <c r="B641" i="1"/>
  <c r="B1758" i="1"/>
  <c r="B2613" i="1"/>
  <c r="B732" i="1"/>
  <c r="B12" i="1"/>
  <c r="B2536" i="1"/>
  <c r="B115" i="1"/>
  <c r="B1429" i="1"/>
  <c r="B1418" i="1"/>
  <c r="B1557" i="1"/>
  <c r="B858" i="1"/>
  <c r="B178" i="1"/>
  <c r="C439" i="1"/>
  <c r="B439" i="1"/>
  <c r="B180" i="1"/>
  <c r="B2107" i="1"/>
  <c r="B254" i="1"/>
  <c r="B542" i="1"/>
  <c r="B1133" i="1"/>
  <c r="B366" i="1"/>
  <c r="B2182" i="1"/>
  <c r="B1131" i="1"/>
  <c r="B1896" i="1"/>
  <c r="B396" i="1"/>
  <c r="B1973" i="1"/>
  <c r="B6" i="1"/>
  <c r="B2269" i="1"/>
  <c r="B2627" i="1"/>
  <c r="B1578" i="1"/>
  <c r="B928" i="1"/>
  <c r="B67" i="1"/>
  <c r="B1477" i="1"/>
  <c r="B2674" i="1"/>
  <c r="B1409" i="1"/>
  <c r="B2156" i="1"/>
  <c r="B1381" i="1"/>
  <c r="B1461" i="1"/>
  <c r="B1562" i="1"/>
  <c r="B1776" i="1"/>
  <c r="B2669" i="1"/>
  <c r="B416" i="1"/>
  <c r="B208" i="1"/>
  <c r="B612" i="1"/>
  <c r="C1137" i="1"/>
  <c r="B1137" i="1"/>
  <c r="B1201" i="1"/>
  <c r="B663" i="1"/>
  <c r="B2759" i="1"/>
  <c r="B1147" i="1"/>
  <c r="B371" i="1"/>
  <c r="C26" i="1"/>
  <c r="B26" i="1"/>
  <c r="B1685" i="1"/>
  <c r="C1053" i="1"/>
  <c r="B1053" i="1"/>
  <c r="B1745" i="1"/>
  <c r="B1646" i="1"/>
  <c r="B1056" i="1"/>
  <c r="B781" i="1"/>
  <c r="B600" i="1"/>
  <c r="B1533" i="1"/>
  <c r="B2653" i="1"/>
  <c r="B364" i="1"/>
  <c r="B1022" i="1"/>
  <c r="B2616" i="1"/>
  <c r="C2019" i="1"/>
  <c r="B2019" i="1"/>
  <c r="B694" i="1"/>
  <c r="B1874" i="1"/>
  <c r="B2600" i="1"/>
  <c r="B906" i="1"/>
  <c r="B2059" i="1"/>
  <c r="B2567" i="1"/>
  <c r="B1846" i="1"/>
  <c r="C696" i="1"/>
  <c r="B696" i="1"/>
  <c r="B672" i="1"/>
  <c r="B2693" i="1"/>
  <c r="C1705" i="1"/>
  <c r="B1705" i="1"/>
  <c r="B1958" i="1"/>
  <c r="B122" i="1"/>
  <c r="B2272" i="1"/>
  <c r="B2569" i="1"/>
  <c r="B1956" i="1"/>
  <c r="B1513" i="1"/>
  <c r="B1096" i="1"/>
  <c r="B2772" i="1"/>
  <c r="B745" i="1"/>
  <c r="B597" i="1"/>
  <c r="B1436" i="1"/>
  <c r="B2392" i="1"/>
  <c r="B1318" i="1"/>
  <c r="B786" i="1"/>
  <c r="B907" i="1"/>
  <c r="B2212" i="1"/>
  <c r="B1103" i="1"/>
  <c r="B651" i="1"/>
  <c r="B683" i="1"/>
  <c r="B1501" i="1"/>
  <c r="B546" i="1"/>
  <c r="B521" i="1"/>
  <c r="B2083" i="1"/>
  <c r="B2080" i="1"/>
  <c r="B643" i="1"/>
  <c r="B614" i="1"/>
  <c r="B2173" i="1"/>
  <c r="B331" i="1"/>
  <c r="B2223" i="1"/>
  <c r="B1964" i="1"/>
  <c r="B2589" i="1"/>
  <c r="B746" i="1"/>
  <c r="B14" i="1"/>
  <c r="B1260" i="1"/>
  <c r="C2486" i="1"/>
  <c r="B2486" i="1"/>
  <c r="B754" i="1"/>
  <c r="B1114" i="1"/>
  <c r="B1254" i="1"/>
  <c r="C1168" i="1"/>
  <c r="B1168" i="1"/>
  <c r="B1677" i="1"/>
  <c r="B335" i="1"/>
  <c r="B2704" i="1"/>
  <c r="B1182" i="1"/>
  <c r="B845" i="1"/>
  <c r="C2315" i="1"/>
  <c r="B2315" i="1"/>
  <c r="B1341" i="1"/>
  <c r="C2359" i="1"/>
  <c r="B2359" i="1"/>
  <c r="B2098" i="1"/>
  <c r="B2304" i="1"/>
  <c r="B2588" i="1"/>
  <c r="B737" i="1"/>
  <c r="B2133" i="1"/>
  <c r="B707" i="1"/>
  <c r="B313" i="1"/>
  <c r="B101" i="1"/>
  <c r="B2215" i="1"/>
  <c r="B1887" i="1"/>
  <c r="B2743" i="1"/>
  <c r="B258" i="1"/>
  <c r="B2647" i="1"/>
  <c r="B2532" i="1"/>
  <c r="B2495" i="1"/>
  <c r="B722" i="1"/>
  <c r="B1285" i="1"/>
  <c r="B1621" i="1"/>
  <c r="B2520" i="1"/>
  <c r="B95" i="1"/>
  <c r="B778" i="1"/>
  <c r="B1258" i="1"/>
  <c r="B689" i="1"/>
  <c r="B942" i="1"/>
  <c r="B2159" i="1"/>
  <c r="B889" i="1"/>
  <c r="B2388" i="1"/>
  <c r="B1793" i="1"/>
  <c r="B344" i="1"/>
  <c r="B1421" i="1"/>
  <c r="B1153" i="1"/>
  <c r="B835" i="1"/>
  <c r="B76" i="1"/>
  <c r="B172" i="1"/>
  <c r="B259" i="1"/>
  <c r="B2328" i="1"/>
  <c r="B2362" i="1"/>
  <c r="B685" i="1"/>
  <c r="B989" i="1"/>
  <c r="B1584" i="1"/>
  <c r="B1536" i="1"/>
  <c r="C591" i="1"/>
  <c r="B591" i="1"/>
  <c r="B1414" i="1"/>
  <c r="B2459" i="1"/>
  <c r="B1744" i="1"/>
  <c r="B1788" i="1"/>
  <c r="C1324" i="1"/>
  <c r="B1324" i="1"/>
  <c r="B548" i="1"/>
  <c r="C1991" i="1"/>
  <c r="B1991" i="1"/>
  <c r="B1059" i="1"/>
  <c r="B1289" i="1"/>
  <c r="B621" i="1"/>
  <c r="B2477" i="1"/>
  <c r="B1889" i="1"/>
  <c r="B1438" i="1"/>
  <c r="B1808" i="1"/>
  <c r="B490" i="1"/>
  <c r="C1196" i="1"/>
  <c r="B1196" i="1"/>
  <c r="B677" i="1"/>
  <c r="B738" i="1"/>
  <c r="B2766" i="1"/>
  <c r="B1175" i="1"/>
  <c r="C135" i="1"/>
  <c r="B135" i="1"/>
  <c r="B1157" i="1"/>
  <c r="B1229" i="1"/>
  <c r="B717" i="1"/>
  <c r="B2433" i="1"/>
  <c r="B1876" i="1"/>
  <c r="B1884" i="1"/>
  <c r="B275" i="1"/>
  <c r="C2761" i="1"/>
  <c r="B2761" i="1"/>
  <c r="B1609" i="1"/>
  <c r="B1706" i="1"/>
  <c r="B2055" i="1"/>
  <c r="B2018" i="1"/>
  <c r="B798" i="1"/>
  <c r="B2137" i="1"/>
  <c r="B1063" i="1"/>
  <c r="B1553" i="1"/>
  <c r="B554" i="1"/>
  <c r="B762" i="1"/>
  <c r="B1250" i="1"/>
  <c r="B1166" i="1"/>
  <c r="B2057" i="1"/>
  <c r="B90" i="1"/>
  <c r="B1490" i="1"/>
  <c r="B2481" i="1"/>
  <c r="B1914" i="1"/>
  <c r="B638" i="1"/>
  <c r="B2377" i="1"/>
  <c r="B563" i="1"/>
  <c r="B506" i="1"/>
  <c r="B2623" i="1"/>
  <c r="B1726" i="1"/>
  <c r="B16" i="1"/>
  <c r="B1061" i="1"/>
  <c r="B710" i="1"/>
  <c r="B1377" i="1"/>
  <c r="B2562" i="1"/>
  <c r="B592" i="1"/>
  <c r="B2439" i="1"/>
  <c r="C2757" i="1"/>
  <c r="B2757" i="1"/>
  <c r="B2150" i="1"/>
  <c r="B1524" i="1"/>
  <c r="B2000" i="1"/>
  <c r="B557" i="1"/>
  <c r="C1936" i="1"/>
  <c r="B1936" i="1"/>
  <c r="B864" i="1"/>
  <c r="B1041" i="1"/>
  <c r="B733" i="1"/>
  <c r="B43" i="1"/>
  <c r="C382" i="1"/>
  <c r="B382" i="1"/>
  <c r="C2012" i="1"/>
  <c r="B2012" i="1"/>
  <c r="B1199" i="1"/>
  <c r="B2586" i="1"/>
  <c r="B2146" i="1"/>
  <c r="B308" i="1"/>
  <c r="C2411" i="1"/>
  <c r="B2411" i="1"/>
  <c r="B444" i="1"/>
  <c r="B2493" i="1"/>
  <c r="B1881" i="1"/>
  <c r="B1628" i="1"/>
  <c r="C2130" i="1"/>
  <c r="B2130" i="1"/>
  <c r="B1040" i="1"/>
  <c r="B2447" i="1"/>
  <c r="B311" i="1"/>
  <c r="B964" i="1"/>
  <c r="B647" i="1"/>
  <c r="B821" i="1"/>
  <c r="C2386" i="1"/>
  <c r="B2386" i="1"/>
  <c r="B1246" i="1"/>
  <c r="C518" i="1"/>
  <c r="B518" i="1"/>
  <c r="B1837" i="1"/>
  <c r="B452" i="1"/>
  <c r="B1443" i="1"/>
  <c r="B1290" i="1"/>
  <c r="B1355" i="1"/>
  <c r="B1541" i="1"/>
  <c r="B63" i="1"/>
  <c r="B272" i="1"/>
  <c r="B2434" i="1"/>
  <c r="B709" i="1"/>
  <c r="B2139" i="1"/>
  <c r="B1550" i="1"/>
  <c r="C516" i="1"/>
  <c r="B516" i="1"/>
  <c r="B2217" i="1"/>
  <c r="B1483" i="1"/>
  <c r="C2633" i="1"/>
  <c r="B2633" i="1"/>
  <c r="B1555" i="1"/>
  <c r="B955" i="1"/>
  <c r="B723" i="1"/>
  <c r="B743" i="1"/>
  <c r="B2689" i="1"/>
  <c r="B2330" i="1"/>
  <c r="B20" i="1"/>
  <c r="B2034" i="1"/>
  <c r="B2227" i="1"/>
  <c r="B1120" i="1"/>
  <c r="B1458" i="1"/>
  <c r="B752" i="1"/>
  <c r="B2346" i="1"/>
  <c r="B460" i="1"/>
  <c r="C2403" i="1"/>
  <c r="B2403" i="1"/>
  <c r="C1247" i="1"/>
  <c r="B1247" i="1"/>
  <c r="B2410" i="1"/>
  <c r="B472" i="1"/>
  <c r="B1687" i="1"/>
  <c r="B719" i="1"/>
  <c r="B994" i="1"/>
  <c r="B2546" i="1"/>
  <c r="C2764" i="1"/>
  <c r="B2764" i="1"/>
  <c r="B2475" i="1"/>
  <c r="B1417" i="1"/>
  <c r="C2709" i="1"/>
  <c r="B2709" i="1"/>
  <c r="C1145" i="1"/>
  <c r="B1145" i="1"/>
  <c r="B819" i="1"/>
  <c r="B2692" i="1"/>
  <c r="B269" i="1"/>
  <c r="B629" i="1"/>
  <c r="B193" i="1"/>
  <c r="B2250" i="1"/>
  <c r="B1912" i="1"/>
  <c r="B1042" i="1"/>
  <c r="B307" i="1"/>
  <c r="B1358" i="1"/>
  <c r="B2075" i="1"/>
  <c r="B782" i="1"/>
  <c r="B467" i="1"/>
  <c r="B1719" i="1"/>
  <c r="B1231" i="1"/>
  <c r="B2641" i="1"/>
  <c r="B982" i="1"/>
  <c r="B59" i="1"/>
  <c r="B2106" i="1"/>
  <c r="C2471" i="1"/>
  <c r="B2471" i="1"/>
  <c r="B1070" i="1"/>
  <c r="B1813" i="1"/>
  <c r="B2608" i="1"/>
  <c r="B537" i="1"/>
  <c r="B479" i="1"/>
  <c r="B1537" i="1"/>
  <c r="B637" i="1"/>
  <c r="B1842" i="1"/>
  <c r="B2047" i="1"/>
  <c r="B1460" i="1"/>
  <c r="B679" i="1"/>
  <c r="C2338" i="1"/>
  <c r="B2338" i="1"/>
  <c r="B2671" i="1"/>
  <c r="C220" i="1"/>
  <c r="B220" i="1"/>
  <c r="B202" i="1"/>
  <c r="B242" i="1"/>
  <c r="B278" i="1"/>
  <c r="B1146" i="1"/>
  <c r="B1586" i="1"/>
  <c r="B282" i="1"/>
  <c r="B1340" i="1"/>
  <c r="B2373" i="1"/>
  <c r="B1292" i="1"/>
  <c r="B2225" i="1"/>
  <c r="B703" i="1"/>
  <c r="B2775" i="1"/>
  <c r="B1015" i="1"/>
  <c r="B1467" i="1"/>
  <c r="B250" i="1"/>
  <c r="B336" i="1"/>
  <c r="B744" i="1"/>
  <c r="B226" i="1"/>
  <c r="B2618" i="1"/>
  <c r="B2336" i="1"/>
  <c r="B2710" i="1"/>
  <c r="B2262" i="1"/>
  <c r="B1287" i="1"/>
  <c r="B83" i="1"/>
  <c r="B2677" i="1"/>
  <c r="B1274" i="1"/>
  <c r="B2712" i="1"/>
  <c r="B84" i="1"/>
  <c r="B1911" i="1"/>
  <c r="B267" i="1"/>
  <c r="B895" i="1"/>
  <c r="B613" i="1"/>
  <c r="B975" i="1"/>
  <c r="B243" i="1"/>
  <c r="B741" i="1"/>
  <c r="C2371" i="1"/>
  <c r="B2371" i="1"/>
  <c r="B2599" i="1"/>
  <c r="B1635" i="1"/>
  <c r="B2165" i="1"/>
  <c r="B1257" i="1"/>
  <c r="B632" i="1"/>
  <c r="B1919" i="1"/>
  <c r="B558" i="1"/>
  <c r="C2440" i="1"/>
  <c r="B2440" i="1"/>
  <c r="B872" i="1"/>
  <c r="B529" i="1"/>
  <c r="B1294" i="1"/>
  <c r="B705" i="1"/>
  <c r="B2191" i="1"/>
  <c r="B963" i="1"/>
  <c r="B1757" i="1"/>
  <c r="B1885" i="1"/>
  <c r="B1065" i="1"/>
  <c r="B182" i="1"/>
  <c r="B1407" i="1"/>
  <c r="B1652" i="1"/>
  <c r="C1981" i="1"/>
  <c r="B1981" i="1"/>
  <c r="B187" i="1"/>
  <c r="B289" i="1"/>
  <c r="B2319" i="1"/>
  <c r="C203" i="1"/>
  <c r="B203" i="1"/>
  <c r="B1898" i="1"/>
  <c r="B543" i="1"/>
  <c r="B1623" i="1"/>
  <c r="B2056" i="1"/>
  <c r="B1142" i="1"/>
  <c r="B953" i="1"/>
  <c r="B334" i="1"/>
  <c r="B1106" i="1"/>
  <c r="B2535" i="1"/>
  <c r="B773" i="1"/>
  <c r="B1812" i="1"/>
  <c r="B154" i="1"/>
  <c r="B2184" i="1"/>
  <c r="B898" i="1"/>
  <c r="C1841" i="1"/>
  <c r="B1841" i="1"/>
  <c r="B2187" i="1"/>
  <c r="B2765" i="1"/>
  <c r="B2636" i="1"/>
  <c r="B2337" i="1"/>
  <c r="B652" i="1"/>
  <c r="B2108" i="1"/>
  <c r="B2267" i="1"/>
  <c r="B2446" i="1"/>
  <c r="B2105" i="1"/>
  <c r="B944" i="1"/>
  <c r="B701" i="1"/>
  <c r="B1585" i="1"/>
  <c r="C1897" i="1"/>
  <c r="B1897" i="1"/>
  <c r="B1721" i="1"/>
  <c r="B1921" i="1"/>
  <c r="B1767" i="1"/>
  <c r="B1970" i="1"/>
  <c r="B385" i="1"/>
  <c r="B323" i="1"/>
  <c r="B840" i="1"/>
  <c r="C1335" i="1"/>
  <c r="B1335" i="1"/>
  <c r="B2548" i="1"/>
  <c r="B318" i="1"/>
  <c r="B2661" i="1"/>
  <c r="B2222" i="1"/>
  <c r="B1379" i="1"/>
  <c r="B560" i="1"/>
  <c r="B2394" i="1"/>
  <c r="B1334" i="1"/>
  <c r="B809" i="1"/>
  <c r="B1703" i="1"/>
  <c r="B216" i="1"/>
  <c r="B2213" i="1"/>
  <c r="B2442" i="1"/>
  <c r="B1164" i="1"/>
  <c r="B2331" i="1"/>
  <c r="B2361" i="1"/>
  <c r="B1645" i="1"/>
  <c r="B1924" i="1"/>
  <c r="B438" i="1"/>
  <c r="B204" i="1"/>
  <c r="C128" i="1"/>
  <c r="B128" i="1"/>
  <c r="B508" i="1"/>
  <c r="B2670" i="1"/>
  <c r="B2503" i="1"/>
  <c r="B160" i="1"/>
  <c r="B1717" i="1"/>
  <c r="B2289" i="1"/>
  <c r="B2474" i="1"/>
  <c r="C1423" i="1"/>
  <c r="B1423" i="1"/>
  <c r="B375" i="1"/>
  <c r="B1108" i="1"/>
  <c r="B345" i="1"/>
  <c r="B908" i="1"/>
  <c r="B173" i="1"/>
  <c r="B853" i="1"/>
  <c r="B1626" i="1"/>
  <c r="B2468" i="1"/>
  <c r="B2492" i="1"/>
  <c r="C622" i="1"/>
  <c r="B622" i="1"/>
  <c r="B1468" i="1"/>
  <c r="B897" i="1"/>
  <c r="B2436" i="1"/>
  <c r="B405" i="1"/>
  <c r="B1943" i="1"/>
  <c r="B1062" i="1"/>
  <c r="B1190" i="1"/>
  <c r="B174" i="1"/>
  <c r="B1177" i="1"/>
  <c r="B1293" i="1"/>
  <c r="B827" i="1"/>
  <c r="C2528" i="1"/>
  <c r="B2528" i="1"/>
  <c r="C2491" i="1"/>
  <c r="B2491" i="1"/>
  <c r="B1095" i="1"/>
  <c r="B1071" i="1"/>
  <c r="B413" i="1"/>
  <c r="B181" i="1"/>
  <c r="B730" i="1"/>
  <c r="B139" i="1"/>
  <c r="B428" i="1"/>
  <c r="B2178" i="1"/>
  <c r="B2733" i="1"/>
  <c r="B573" i="1"/>
  <c r="B1525" i="1"/>
  <c r="B17" i="1"/>
  <c r="C2770" i="1"/>
  <c r="B2770" i="1"/>
  <c r="C494" i="1"/>
  <c r="B494" i="1"/>
  <c r="B1363" i="1"/>
  <c r="B1600" i="1"/>
  <c r="B1905" i="1"/>
  <c r="B2022" i="1"/>
  <c r="B2727" i="1"/>
  <c r="B2120" i="1"/>
  <c r="B866" i="1"/>
  <c r="C75" i="1"/>
  <c r="B75" i="1"/>
  <c r="B807" i="1"/>
  <c r="B1144" i="1"/>
  <c r="B1882" i="1"/>
  <c r="B1603" i="1"/>
  <c r="B89" i="1"/>
  <c r="B400" i="1"/>
  <c r="B42" i="1"/>
  <c r="B2685" i="1"/>
  <c r="C2025" i="1"/>
  <c r="B2025" i="1"/>
  <c r="B601" i="1"/>
  <c r="B2316" i="1"/>
  <c r="B401" i="1"/>
  <c r="B1934" i="1"/>
  <c r="B327" i="1"/>
  <c r="B1765" i="1"/>
  <c r="B825" i="1"/>
  <c r="B2003" i="1"/>
  <c r="B2706" i="1"/>
  <c r="B2648" i="1"/>
  <c r="B2731" i="1"/>
  <c r="B2013" i="1"/>
  <c r="B512" i="1"/>
  <c r="B756" i="1"/>
  <c r="B2300" i="1"/>
  <c r="B514" i="1"/>
  <c r="B1138" i="1"/>
  <c r="B1126" i="1"/>
  <c r="B2297" i="1"/>
  <c r="B2521" i="1"/>
  <c r="C1419" i="1"/>
  <c r="B1419" i="1"/>
  <c r="B125" i="1"/>
  <c r="B1372" i="1"/>
  <c r="C1499" i="1"/>
  <c r="B1499" i="1"/>
  <c r="B304" i="1"/>
  <c r="B432" i="1"/>
  <c r="B1856" i="1"/>
  <c r="B1890" i="1"/>
  <c r="B1893" i="1"/>
  <c r="B1949" i="1"/>
  <c r="B1323" i="1"/>
  <c r="B66" i="1"/>
  <c r="B2116" i="1"/>
  <c r="B1639" i="1"/>
  <c r="B2649" i="1"/>
  <c r="B1403" i="1"/>
  <c r="B1516" i="1"/>
  <c r="B1446" i="1"/>
  <c r="B234" i="1"/>
  <c r="B349" i="1"/>
  <c r="B265" i="1"/>
  <c r="B1462" i="1"/>
  <c r="B855" i="1"/>
  <c r="B2643" i="1"/>
  <c r="C802" i="1"/>
  <c r="B802" i="1"/>
  <c r="B1281" i="1"/>
  <c r="C812" i="1"/>
  <c r="B812" i="1"/>
  <c r="B1580" i="1"/>
  <c r="C148" i="1"/>
  <c r="B148" i="1"/>
  <c r="B1953" i="1"/>
  <c r="B1242" i="1"/>
  <c r="B107" i="1"/>
  <c r="B1212" i="1"/>
  <c r="B1552" i="1"/>
  <c r="B2097" i="1"/>
  <c r="B684" i="1"/>
  <c r="B714" i="1"/>
  <c r="B1398" i="1"/>
  <c r="B712" i="1"/>
  <c r="C1929" i="1"/>
  <c r="B1929" i="1"/>
  <c r="B478" i="1"/>
  <c r="B171" i="1"/>
  <c r="B608" i="1"/>
  <c r="B1783" i="1"/>
  <c r="B2029" i="1"/>
  <c r="B1489" i="1"/>
  <c r="B1431" i="1"/>
  <c r="B2093" i="1"/>
  <c r="B1932" i="1"/>
  <c r="B384" i="1"/>
  <c r="B73" i="1"/>
  <c r="B1159" i="1"/>
  <c r="B1502" i="1"/>
  <c r="B2360" i="1"/>
  <c r="B1037" i="1"/>
  <c r="B1941" i="1"/>
  <c r="B221" i="1"/>
  <c r="B2533" i="1"/>
  <c r="B1119" i="1"/>
  <c r="B808" i="1"/>
  <c r="C2578" i="1"/>
  <c r="B2578" i="1"/>
  <c r="B2202" i="1"/>
  <c r="B674" i="1"/>
  <c r="B1097" i="1"/>
  <c r="B1766" i="1"/>
  <c r="B576" i="1"/>
  <c r="C941" i="1"/>
  <c r="B941" i="1"/>
  <c r="B1299" i="1"/>
  <c r="B2625" i="1"/>
  <c r="B72" i="1"/>
  <c r="B1702" i="1"/>
  <c r="B650" i="1"/>
  <c r="B330" i="1"/>
  <c r="B708" i="1"/>
  <c r="C201" i="1"/>
  <c r="B201" i="1"/>
  <c r="C2238" i="1"/>
  <c r="B2238" i="1"/>
  <c r="B1735" i="1"/>
  <c r="B233" i="1"/>
  <c r="B2615" i="1"/>
  <c r="B2044" i="1"/>
  <c r="B210" i="1"/>
  <c r="B1276" i="1"/>
  <c r="C1028" i="1"/>
  <c r="B1028" i="1"/>
  <c r="B633" i="1"/>
  <c r="B1590" i="1"/>
  <c r="B2131" i="1"/>
  <c r="C2196" i="1"/>
  <c r="B2196" i="1"/>
  <c r="B314" i="1"/>
  <c r="B407" i="1"/>
  <c r="B764" i="1"/>
  <c r="B570" i="1"/>
  <c r="B1614" i="1"/>
  <c r="B1641" i="1"/>
  <c r="B1989" i="1"/>
  <c r="C1392" i="1"/>
  <c r="B1392" i="1"/>
  <c r="B2117" i="1"/>
  <c r="C930" i="1"/>
  <c r="B930" i="1"/>
  <c r="B2160" i="1"/>
  <c r="B232" i="1"/>
  <c r="B611" i="1"/>
  <c r="B1688" i="1"/>
  <c r="B1452" i="1"/>
  <c r="B1969" i="1"/>
  <c r="B577" i="1"/>
  <c r="B120" i="1"/>
  <c r="B551" i="1"/>
  <c r="B1574" i="1"/>
  <c r="B1209" i="1"/>
  <c r="B2287" i="1"/>
  <c r="B1445" i="1"/>
  <c r="B1471" i="1"/>
  <c r="B1023" i="1"/>
  <c r="B2357" i="1"/>
  <c r="B2104" i="1"/>
  <c r="B1933" i="1"/>
  <c r="B1774" i="1"/>
  <c r="B2664" i="1"/>
  <c r="B2756" i="1"/>
  <c r="B1267" i="1"/>
  <c r="B2038" i="1"/>
  <c r="B153" i="1"/>
  <c r="B1165" i="1"/>
  <c r="B2718" i="1"/>
  <c r="B2241" i="1"/>
  <c r="B1046" i="1"/>
  <c r="B2654" i="1"/>
  <c r="B2540" i="1"/>
  <c r="C960" i="1"/>
  <c r="B960" i="1"/>
  <c r="B935" i="1"/>
  <c r="B1493" i="1"/>
  <c r="B2126" i="1"/>
  <c r="B532" i="1"/>
  <c r="B2502" i="1"/>
  <c r="B429" i="1"/>
  <c r="B39" i="1"/>
  <c r="B2242" i="1"/>
  <c r="C236" i="1"/>
  <c r="B236" i="1"/>
  <c r="B2069" i="1"/>
  <c r="B2335" i="1"/>
  <c r="B2376" i="1"/>
  <c r="B2524" i="1"/>
  <c r="B2230" i="1"/>
  <c r="B2452" i="1"/>
  <c r="B2270" i="1"/>
  <c r="B1531" i="1"/>
  <c r="B1613" i="1"/>
  <c r="B538" i="1"/>
  <c r="B480" i="1"/>
  <c r="B2755" i="1"/>
  <c r="B792" i="1"/>
  <c r="B426" i="1"/>
  <c r="B1698" i="1"/>
  <c r="B1241" i="1"/>
  <c r="B1092" i="1"/>
  <c r="B471" i="1"/>
  <c r="B2074" i="1"/>
  <c r="B2448" i="1"/>
  <c r="B848" i="1"/>
  <c r="B1900" i="1"/>
  <c r="B189" i="1"/>
  <c r="B1527" i="1"/>
  <c r="C2364" i="1"/>
  <c r="B2364" i="1"/>
  <c r="B1113" i="1"/>
  <c r="B1044" i="1"/>
  <c r="B1797" i="1"/>
  <c r="B1854" i="1"/>
  <c r="B883" i="1"/>
  <c r="B284" i="1"/>
  <c r="B2675" i="1"/>
  <c r="B937" i="1"/>
  <c r="C1480" i="1"/>
  <c r="B1480" i="1"/>
  <c r="B2035" i="1"/>
  <c r="B1825" i="1"/>
  <c r="B1273" i="1"/>
  <c r="C1802" i="1"/>
  <c r="B1802" i="1"/>
  <c r="B2505" i="1"/>
  <c r="B1259" i="1"/>
  <c r="B1402" i="1"/>
  <c r="B1826" i="1"/>
  <c r="B2640" i="1"/>
  <c r="B352" i="1"/>
  <c r="B2656" i="1"/>
  <c r="C1959" i="1"/>
  <c r="B1959" i="1"/>
  <c r="C2308" i="1"/>
  <c r="B2308" i="1"/>
  <c r="B661" i="1"/>
  <c r="B195" i="1"/>
  <c r="B1616" i="1"/>
  <c r="B164" i="1"/>
  <c r="B2687" i="1"/>
  <c r="B1967" i="1"/>
  <c r="B503" i="1"/>
  <c r="B1401" i="1"/>
  <c r="B1992" i="1"/>
  <c r="B510" i="1"/>
  <c r="B147" i="1"/>
  <c r="B2398" i="1"/>
  <c r="B1238" i="1"/>
  <c r="C1694" i="1"/>
  <c r="B1694" i="1"/>
  <c r="B394" i="1"/>
  <c r="B1904" i="1"/>
  <c r="B1755" i="1"/>
  <c r="B1671" i="1"/>
  <c r="B1794" i="1"/>
  <c r="C2298" i="1"/>
  <c r="B2298" i="1"/>
  <c r="B1132" i="1"/>
  <c r="B57" i="1"/>
  <c r="B1986" i="1"/>
  <c r="C1972" i="1"/>
  <c r="B1972" i="1"/>
  <c r="B1975" i="1"/>
  <c r="B1576" i="1"/>
  <c r="B2703" i="1"/>
  <c r="B2454" i="1"/>
  <c r="B2725" i="1"/>
  <c r="C1239" i="1"/>
  <c r="B1239" i="1"/>
  <c r="B1654" i="1"/>
  <c r="B2007" i="1"/>
  <c r="B2466" i="1"/>
  <c r="B379" i="1"/>
  <c r="B33" i="1"/>
  <c r="B623" i="1"/>
  <c r="B526" i="1"/>
  <c r="C943" i="1"/>
  <c r="B943" i="1"/>
  <c r="B539" i="1"/>
  <c r="B1594" i="1"/>
  <c r="B1937" i="1"/>
  <c r="B450" i="1"/>
  <c r="B2368" i="1"/>
  <c r="B2744" i="1"/>
  <c r="B1301" i="1"/>
  <c r="C2046" i="1"/>
  <c r="B2046" i="1"/>
  <c r="B636" i="1"/>
  <c r="B1573" i="1"/>
  <c r="B838" i="1"/>
  <c r="B2601" i="1"/>
  <c r="B2051" i="1"/>
  <c r="B1807" i="1"/>
  <c r="B111" i="1"/>
  <c r="B1712" i="1"/>
  <c r="C1278" i="1"/>
  <c r="B1278" i="1"/>
  <c r="B2064" i="1"/>
  <c r="B2676" i="1"/>
  <c r="B1160" i="1"/>
  <c r="B295" i="1"/>
  <c r="B851" i="1"/>
  <c r="B1328" i="1"/>
  <c r="B1790" i="1"/>
  <c r="B1852" i="1"/>
  <c r="B403" i="1"/>
  <c r="B1076" i="1"/>
  <c r="C103" i="1"/>
  <c r="B103" i="1"/>
  <c r="B2391" i="1"/>
  <c r="B1357" i="1"/>
  <c r="B74" i="1"/>
  <c r="B1858" i="1"/>
  <c r="B1946" i="1"/>
  <c r="B2040" i="1"/>
  <c r="B1112" i="1"/>
  <c r="B247" i="1"/>
  <c r="B1482" i="1"/>
  <c r="B2550" i="1"/>
  <c r="B1810" i="1"/>
  <c r="B1055" i="1"/>
  <c r="B2508" i="1"/>
  <c r="B54" i="1"/>
  <c r="B1798" i="1"/>
  <c r="B952" i="1"/>
  <c r="B1720" i="1"/>
  <c r="B1751" i="1"/>
  <c r="B1453" i="1"/>
  <c r="B1678" i="1"/>
  <c r="C1903" i="1"/>
  <c r="B1903" i="1"/>
  <c r="B1030" i="1"/>
  <c r="B885" i="1"/>
  <c r="B2351" i="1"/>
  <c r="B191" i="1"/>
  <c r="B1834" i="1"/>
  <c r="B1450" i="1"/>
  <c r="B2754" i="1"/>
  <c r="B2624" i="1"/>
  <c r="B2128" i="1"/>
  <c r="B355" i="1"/>
  <c r="B365" i="1"/>
  <c r="B671" i="1"/>
  <c r="B2490" i="1"/>
  <c r="B728" i="1"/>
  <c r="B1141" i="1"/>
  <c r="B1732" i="1"/>
  <c r="B2779" i="1"/>
  <c r="B309" i="1"/>
  <c r="B2121" i="1"/>
  <c r="B1240" i="1"/>
  <c r="B1107" i="1"/>
  <c r="B399" i="1"/>
  <c r="B2559" i="1"/>
  <c r="B78" i="1"/>
  <c r="B1004" i="1"/>
  <c r="B71" i="1"/>
  <c r="C29" i="1"/>
  <c r="B29" i="1"/>
  <c r="B56" i="1"/>
  <c r="B2593" i="1"/>
  <c r="B2628" i="1"/>
  <c r="B1714" i="1"/>
  <c r="B317" i="1"/>
  <c r="B143" i="1"/>
  <c r="B1073" i="1"/>
  <c r="B388" i="1"/>
  <c r="B2544" i="1"/>
  <c r="B315" i="1"/>
  <c r="B977" i="1"/>
  <c r="B2458" i="1"/>
  <c r="B1861" i="1"/>
  <c r="B699" i="1"/>
  <c r="B1827" i="1"/>
  <c r="B2465" i="1"/>
  <c r="B2450" i="1"/>
  <c r="B1939" i="1"/>
  <c r="B1675" i="1"/>
  <c r="B830" i="1"/>
  <c r="B1782" i="1"/>
  <c r="C2257" i="1"/>
  <c r="B2257" i="1"/>
  <c r="B1009" i="1"/>
  <c r="C1661" i="1"/>
  <c r="B1661" i="1"/>
  <c r="B2512" i="1"/>
  <c r="B1599" i="1"/>
  <c r="B826" i="1"/>
  <c r="B1052" i="1"/>
  <c r="B2292" i="1"/>
  <c r="B2253" i="1"/>
  <c r="B158" i="1"/>
  <c r="B736" i="1"/>
  <c r="B2506" i="1"/>
  <c r="C2644" i="1"/>
  <c r="B2644" i="1"/>
  <c r="B340" i="1"/>
  <c r="B734" i="1"/>
  <c r="B2499" i="1"/>
  <c r="B635" i="1"/>
  <c r="B2467" i="1"/>
  <c r="B1528" i="1"/>
  <c r="B1478" i="1"/>
  <c r="B1252" i="1"/>
  <c r="B2699" i="1"/>
  <c r="B1853" i="1"/>
  <c r="C2229" i="1"/>
  <c r="B2229" i="1"/>
  <c r="B2713" i="1"/>
  <c r="B350" i="1"/>
  <c r="C1674" i="1"/>
  <c r="B1674" i="1"/>
  <c r="C2515" i="1"/>
  <c r="B2515" i="1"/>
  <c r="B9" i="1"/>
  <c r="B64" i="1"/>
  <c r="B496" i="1"/>
  <c r="C1957" i="1"/>
  <c r="B1957" i="1"/>
  <c r="B2563" i="1"/>
  <c r="B1025" i="1"/>
  <c r="B2309" i="1"/>
  <c r="B2082" i="1"/>
  <c r="B1984" i="1"/>
  <c r="B609" i="1"/>
  <c r="B2175" i="1"/>
  <c r="B556" i="1"/>
  <c r="B179" i="1"/>
  <c r="B693" i="1"/>
  <c r="B1366" i="1"/>
  <c r="B2027" i="1"/>
  <c r="B486" i="1"/>
  <c r="B1351" i="1"/>
  <c r="B972" i="1"/>
  <c r="B2062" i="1"/>
  <c r="C852" i="1"/>
  <c r="B852" i="1"/>
  <c r="C595" i="1"/>
  <c r="B595" i="1"/>
  <c r="B1174" i="1"/>
  <c r="B386" i="1"/>
  <c r="B2301" i="1"/>
  <c r="B1243" i="1"/>
  <c r="B860" i="1"/>
  <c r="B1593" i="1"/>
  <c r="B530" i="1"/>
  <c r="B1917" i="1"/>
  <c r="B603" i="1"/>
  <c r="B1605" i="1"/>
  <c r="B2443" i="1"/>
  <c r="B1326" i="1"/>
  <c r="B2553" i="1"/>
  <c r="B1569" i="1"/>
  <c r="B2635" i="1"/>
  <c r="B1038" i="1"/>
  <c r="B337" i="1"/>
  <c r="B168" i="1"/>
  <c r="B1244" i="1"/>
  <c r="B482" i="1"/>
  <c r="B1836" i="1"/>
  <c r="B645" i="1"/>
  <c r="B1218" i="1"/>
  <c r="B1786" i="1"/>
  <c r="B775" i="1"/>
  <c r="B1961" i="1"/>
  <c r="B1564" i="1"/>
  <c r="C1288" i="1"/>
  <c r="B1288" i="1"/>
  <c r="B978" i="1"/>
  <c r="B1770" i="1"/>
  <c r="B328" i="1"/>
  <c r="B356" i="1"/>
  <c r="B691" i="1"/>
  <c r="B2049" i="1"/>
  <c r="B1261" i="1"/>
  <c r="B1356" i="1"/>
  <c r="B688" i="1"/>
  <c r="B1354" i="1"/>
  <c r="B1819" i="1"/>
  <c r="B1539" i="1"/>
  <c r="B1994" i="1"/>
  <c r="B2488" i="1"/>
  <c r="B1681" i="1"/>
  <c r="B1365" i="1"/>
  <c r="B2061" i="1"/>
  <c r="B286" i="1"/>
  <c r="B2702" i="1"/>
  <c r="B110" i="1"/>
  <c r="B1236" i="1"/>
  <c r="B1828" i="1"/>
  <c r="B740" i="1"/>
  <c r="C990" i="1"/>
  <c r="B990" i="1"/>
  <c r="B1472" i="1"/>
  <c r="B225" i="1"/>
  <c r="C2032" i="1"/>
  <c r="B2032" i="1"/>
  <c r="B2482" i="1"/>
  <c r="B1305" i="1"/>
  <c r="B1109" i="1"/>
  <c r="B1234" i="1"/>
  <c r="B2181" i="1"/>
  <c r="B2149" i="1"/>
  <c r="B253" i="1"/>
  <c r="B276" i="1"/>
  <c r="B1161" i="1"/>
  <c r="B419" i="1"/>
  <c r="B2590" i="1"/>
  <c r="B2425" i="1"/>
  <c r="B1968" i="1"/>
  <c r="C2384" i="1"/>
  <c r="B2384" i="1"/>
  <c r="B536" i="1"/>
  <c r="B604" i="1"/>
  <c r="B527" i="1"/>
  <c r="B844" i="1"/>
  <c r="B578" i="1"/>
  <c r="B1830" i="1"/>
  <c r="B2473" i="1"/>
  <c r="B322" i="1"/>
  <c r="B2096" i="1"/>
  <c r="B1033" i="1"/>
  <c r="B1068" i="1"/>
  <c r="B488" i="1"/>
  <c r="B192" i="1"/>
  <c r="C2750" i="1"/>
  <c r="B2750" i="1"/>
  <c r="B2197" i="1"/>
  <c r="B2642" i="1"/>
  <c r="B692" i="1"/>
  <c r="B1879" i="1"/>
  <c r="B893" i="1"/>
  <c r="B2081" i="1"/>
  <c r="C2168" i="1"/>
  <c r="B2168" i="1"/>
  <c r="B481" i="1"/>
  <c r="B8" i="1"/>
  <c r="B271" i="1"/>
  <c r="B298" i="1"/>
  <c r="B473" i="1"/>
  <c r="B281" i="1"/>
  <c r="B213" i="1"/>
  <c r="B270" i="1"/>
  <c r="C2385" i="1"/>
  <c r="B2385" i="1"/>
  <c r="B235" i="1"/>
  <c r="B2621" i="1"/>
  <c r="B1985" i="1"/>
  <c r="B794" i="1"/>
  <c r="B1422" i="1"/>
  <c r="C2537" i="1"/>
  <c r="B2537" i="1"/>
  <c r="B1651" i="1"/>
  <c r="B1540" i="1"/>
  <c r="B1618" i="1"/>
  <c r="B1743" i="1"/>
  <c r="B436" i="1"/>
  <c r="B2667" i="1"/>
  <c r="B1349" i="1"/>
  <c r="B1691" i="1"/>
  <c r="B2721" i="1"/>
  <c r="B1796" i="1"/>
  <c r="B2592" i="1"/>
  <c r="B1883" i="1"/>
  <c r="B145" i="1"/>
  <c r="B2263" i="1"/>
  <c r="B324" i="1"/>
  <c r="B214" i="1"/>
  <c r="B1571" i="1"/>
  <c r="C261" i="1"/>
  <c r="B261" i="1"/>
  <c r="C1779" i="1"/>
  <c r="B1779" i="1"/>
  <c r="B32" i="1"/>
  <c r="C2237" i="1"/>
  <c r="B2237" i="1"/>
  <c r="B1067" i="1"/>
  <c r="B896" i="1"/>
  <c r="B1049" i="1"/>
  <c r="B1346" i="1"/>
  <c r="B562" i="1"/>
  <c r="B368" i="1"/>
  <c r="B2001" i="1"/>
  <c r="B1275" i="1"/>
  <c r="B1851" i="1"/>
  <c r="B938" i="1"/>
  <c r="B2445" i="1"/>
  <c r="B7" i="1"/>
  <c r="B780" i="1"/>
  <c r="B2252" i="1"/>
  <c r="C2461" i="1"/>
  <c r="B2461" i="1"/>
  <c r="B2574" i="1"/>
  <c r="B1835" i="1"/>
  <c r="B2561" i="1"/>
  <c r="B144" i="1"/>
  <c r="B616" i="1"/>
  <c r="B979" i="1"/>
  <c r="B1672" i="1"/>
  <c r="B448" i="1"/>
  <c r="B1272" i="1"/>
  <c r="B1469" i="1"/>
  <c r="B1920" i="1"/>
  <c r="B1624" i="1"/>
  <c r="B1024" i="1"/>
  <c r="C292" i="1"/>
  <c r="B292" i="1"/>
  <c r="B2534" i="1"/>
  <c r="B55" i="1"/>
  <c r="B2705" i="1"/>
  <c r="B2429" i="1"/>
  <c r="B2400" i="1"/>
  <c r="B1183" i="1"/>
  <c r="B367" i="1"/>
  <c r="B842" i="1"/>
  <c r="B2307" i="1"/>
  <c r="B522" i="1"/>
  <c r="B505" i="1"/>
  <c r="B811" i="1"/>
  <c r="B391" i="1"/>
  <c r="B256" i="1"/>
  <c r="B1235" i="1"/>
  <c r="B649" i="1"/>
  <c r="B257" i="1"/>
  <c r="B346" i="1"/>
  <c r="B1313" i="1"/>
  <c r="B697" i="1"/>
  <c r="B1667" i="1"/>
  <c r="B1432" i="1"/>
  <c r="B1434" i="1"/>
  <c r="B725" i="1"/>
  <c r="B1200" i="1"/>
  <c r="B1208" i="1"/>
  <c r="B678" i="1"/>
  <c r="B2714" i="1"/>
  <c r="B133" i="1"/>
  <c r="B333" i="1"/>
  <c r="B984" i="1"/>
  <c r="B423" i="1"/>
  <c r="B427" i="1"/>
  <c r="C41" i="1"/>
  <c r="B41" i="1"/>
  <c r="B1083" i="1"/>
  <c r="B1189" i="1"/>
  <c r="B1944" i="1"/>
  <c r="B2735" i="1"/>
  <c r="B18" i="1"/>
  <c r="B1754" i="1"/>
  <c r="B2769" i="1"/>
  <c r="B2155" i="1"/>
  <c r="B321" i="1"/>
  <c r="B2219" i="1"/>
  <c r="B1156" i="1"/>
  <c r="C2249" i="1"/>
  <c r="B2249" i="1"/>
  <c r="B2774" i="1"/>
  <c r="B1295" i="1"/>
  <c r="B1411" i="1"/>
  <c r="B1746" i="1"/>
  <c r="B863" i="1"/>
  <c r="B1344" i="1"/>
  <c r="B1441" i="1"/>
  <c r="B1918" i="1"/>
  <c r="C1977" i="1"/>
  <c r="B1977" i="1"/>
  <c r="B2052" i="1"/>
  <c r="B965" i="1"/>
  <c r="B1561" i="1"/>
  <c r="B2004" i="1"/>
  <c r="B631" i="1"/>
  <c r="B1102" i="1"/>
  <c r="B435" i="1"/>
  <c r="B2741" i="1"/>
  <c r="C1172" i="1"/>
  <c r="B1172" i="1"/>
  <c r="B493" i="1"/>
  <c r="B2538" i="1"/>
  <c r="B1523" i="1"/>
  <c r="B1029" i="1"/>
  <c r="C648" i="1"/>
  <c r="B648" i="1"/>
  <c r="B1863" i="1"/>
  <c r="B1317" i="1"/>
  <c r="B2367" i="1"/>
  <c r="B1444" i="1"/>
  <c r="B2519" i="1"/>
  <c r="B847" i="1"/>
  <c r="B277" i="1"/>
  <c r="B462" i="1"/>
  <c r="B2110" i="1"/>
  <c r="B624" i="1"/>
  <c r="B1118" i="1"/>
  <c r="B159" i="1"/>
  <c r="C2058" i="1"/>
  <c r="B2058" i="1"/>
  <c r="B2200" i="1"/>
  <c r="B454" i="1"/>
  <c r="B2686" i="1"/>
  <c r="B1611" i="1"/>
  <c r="B1279" i="1"/>
  <c r="B2101" i="1"/>
  <c r="B91" i="1"/>
  <c r="B1036" i="1"/>
  <c r="B1386" i="1"/>
  <c r="B1043" i="1"/>
  <c r="B2690" i="1"/>
  <c r="C1615" i="1"/>
  <c r="B1615" i="1"/>
  <c r="C1988" i="1"/>
  <c r="B1988" i="1"/>
  <c r="B1484" i="1"/>
  <c r="B408" i="1"/>
  <c r="B2048" i="1"/>
  <c r="B1510" i="1"/>
  <c r="B2113" i="1"/>
  <c r="B1007" i="1"/>
  <c r="B2218" i="1"/>
  <c r="B241" i="1"/>
  <c r="B1532" i="1"/>
  <c r="B927" i="1"/>
  <c r="B200" i="1"/>
  <c r="B594" i="1"/>
  <c r="B1387" i="1"/>
  <c r="B1676" i="1"/>
  <c r="B755" i="1"/>
  <c r="B2457" i="1"/>
  <c r="C682" i="1"/>
  <c r="B682" i="1"/>
  <c r="B959" i="1"/>
  <c r="B625" i="1"/>
  <c r="B2231" i="1"/>
  <c r="B574" i="1"/>
  <c r="B230" i="1"/>
  <c r="B93" i="1"/>
  <c r="B929" i="1"/>
  <c r="B1197" i="1"/>
  <c r="B2063" i="1"/>
  <c r="B519" i="1"/>
  <c r="B2487" i="1"/>
  <c r="B105" i="1"/>
  <c r="B1090" i="1"/>
  <c r="B1928" i="1"/>
  <c r="B2317" i="1"/>
  <c r="B1596" i="1"/>
  <c r="B1857" i="1"/>
  <c r="B354" i="1"/>
  <c r="B1847" i="1"/>
  <c r="B1415" i="1"/>
  <c r="B2387" i="1"/>
  <c r="B561" i="1"/>
  <c r="B2596" i="1"/>
  <c r="B1631" i="1"/>
  <c r="B750" i="1"/>
  <c r="B727" i="1"/>
  <c r="B1001" i="1"/>
  <c r="B660" i="1"/>
  <c r="B341" i="1"/>
  <c r="B2498" i="1"/>
  <c r="B1700" i="1"/>
  <c r="B879" i="1"/>
  <c r="B2480" i="1"/>
  <c r="B914" i="1"/>
  <c r="B1430" i="1"/>
  <c r="B854" i="1"/>
  <c r="B1627" i="1"/>
  <c r="B795" i="1"/>
  <c r="B79" i="1"/>
  <c r="B2005" i="1"/>
  <c r="B890" i="1"/>
  <c r="B1587" i="1"/>
  <c r="B2603" i="1"/>
  <c r="B2767" i="1"/>
  <c r="B397" i="1"/>
  <c r="B487" i="1"/>
  <c r="B626" i="1"/>
  <c r="B1051" i="1"/>
  <c r="B515" i="1"/>
  <c r="B1222" i="1"/>
  <c r="B2370" i="1"/>
  <c r="B1692" i="1"/>
  <c r="B325" i="1"/>
  <c r="B2086" i="1"/>
  <c r="B283" i="1"/>
  <c r="B1008" i="1"/>
  <c r="B464" i="1"/>
  <c r="B831" i="1"/>
  <c r="B339" i="1"/>
  <c r="B1054" i="1"/>
  <c r="B469" i="1"/>
  <c r="B839" i="1"/>
  <c r="B1034" i="1"/>
  <c r="B1167" i="1"/>
  <c r="B474" i="1"/>
  <c r="C2632" i="1"/>
  <c r="B2632" i="1"/>
  <c r="B2381" i="1"/>
  <c r="B332" i="1"/>
  <c r="B238" i="1"/>
  <c r="B113" i="1"/>
  <c r="B993" i="1"/>
  <c r="B475" i="1"/>
  <c r="B2717" i="1"/>
  <c r="B1492" i="1"/>
  <c r="B749" i="1"/>
  <c r="B2507" i="1"/>
  <c r="B2780" i="1"/>
  <c r="C2485" i="1"/>
  <c r="B2485" i="1"/>
  <c r="B1463" i="1"/>
  <c r="B447" i="1"/>
  <c r="B814" i="1"/>
  <c r="B1976" i="1"/>
  <c r="C1013" i="1"/>
  <c r="B1013" i="1"/>
  <c r="B784" i="1"/>
  <c r="B653" i="1"/>
  <c r="B1670" i="1"/>
  <c r="B686" i="1"/>
  <c r="B735" i="1"/>
  <c r="B1026" i="1"/>
  <c r="B1011" i="1"/>
  <c r="B343" i="1"/>
  <c r="B918" i="1"/>
  <c r="B376" i="1"/>
  <c r="B2302" i="1"/>
  <c r="B1679" i="1"/>
  <c r="B374" i="1"/>
  <c r="B1775" i="1"/>
  <c r="B1322" i="1"/>
  <c r="B15" i="1"/>
  <c r="B644" i="1"/>
  <c r="B2575" i="1"/>
  <c r="B871" i="1"/>
  <c r="B1320" i="1"/>
  <c r="B441" i="1"/>
  <c r="B2207" i="1"/>
  <c r="B2597" i="1"/>
  <c r="B162" i="1"/>
  <c r="B116" i="1"/>
  <c r="B402" i="1"/>
  <c r="B646" i="1"/>
  <c r="B1115" i="1"/>
  <c r="B1950" i="1"/>
  <c r="B2021" i="1"/>
  <c r="C1408" i="1"/>
  <c r="B1408" i="1"/>
  <c r="B1568" i="1"/>
  <c r="B504" i="1"/>
  <c r="B1543" i="1"/>
  <c r="B1178" i="1"/>
  <c r="C150" i="1"/>
  <c r="B150" i="1"/>
  <c r="B1202" i="1"/>
  <c r="B1074" i="1"/>
  <c r="B1723" i="1"/>
  <c r="B88" i="1"/>
  <c r="B1696" i="1"/>
  <c r="B1311" i="1"/>
  <c r="B1899" i="1"/>
  <c r="B1952" i="1"/>
  <c r="B833" i="1"/>
  <c r="B2305" i="1"/>
  <c r="C1633" i="1"/>
  <c r="B1633" i="1"/>
  <c r="B1811" i="1"/>
  <c r="B790" i="1"/>
  <c r="B916" i="1"/>
  <c r="B2571" i="1"/>
  <c r="C2738" i="1"/>
  <c r="B2738" i="1"/>
  <c r="B2327" i="1"/>
  <c r="B1966" i="1"/>
  <c r="C499" i="1"/>
  <c r="B499" i="1"/>
  <c r="B176" i="1"/>
  <c r="B1792" i="1"/>
  <c r="B571" i="1"/>
  <c r="C659" i="1"/>
  <c r="B659" i="1"/>
  <c r="B2414" i="1"/>
  <c r="B828" i="1"/>
  <c r="B1680" i="1"/>
  <c r="B627" i="1"/>
  <c r="B2296" i="1"/>
  <c r="B11" i="1"/>
  <c r="B2050" i="1"/>
  <c r="B1707" i="1"/>
  <c r="B1370" i="1"/>
  <c r="B1088" i="1"/>
  <c r="B140" i="1"/>
  <c r="B2595" i="1"/>
  <c r="C2441" i="1"/>
  <c r="B2441" i="1"/>
  <c r="B2141" i="1"/>
  <c r="B875" i="1"/>
  <c r="B2183" i="1"/>
  <c r="B892" i="1"/>
  <c r="B1739" i="1"/>
  <c r="B142" i="1"/>
  <c r="B2318" i="1"/>
  <c r="B1648" i="1"/>
  <c r="B598" i="1"/>
  <c r="B1886" i="1"/>
  <c r="B634" i="1"/>
  <c r="B62" i="1"/>
  <c r="B69" i="1"/>
  <c r="B857" i="1"/>
  <c r="B2418" i="1"/>
  <c r="B36" i="1"/>
  <c r="C656" i="1"/>
  <c r="B656" i="1"/>
  <c r="B2246" i="1"/>
  <c r="B2581" i="1"/>
  <c r="B2118" i="1"/>
  <c r="B1219" i="1"/>
  <c r="B865" i="1"/>
  <c r="B2719" i="1"/>
  <c r="C1849" i="1"/>
  <c r="B1849" i="1"/>
  <c r="C347" i="1"/>
  <c r="B347" i="1"/>
  <c r="B934" i="1"/>
  <c r="B1439" i="1"/>
  <c r="B2449" i="1"/>
  <c r="B877" i="1"/>
  <c r="B962" i="1"/>
  <c r="B1895" i="1"/>
  <c r="B1915" i="1"/>
  <c r="B2555" i="1"/>
  <c r="B1186" i="1"/>
  <c r="C1668" i="1"/>
  <c r="B1668" i="1"/>
  <c r="B2294" i="1"/>
  <c r="B2421" i="1"/>
  <c r="C1400" i="1"/>
  <c r="B1400" i="1"/>
  <c r="B2737" i="1"/>
  <c r="B2531" i="1"/>
  <c r="B1748" i="1"/>
  <c r="B2201" i="1"/>
  <c r="B2164" i="1"/>
  <c r="C2233" i="1"/>
  <c r="B2233" i="1"/>
  <c r="B1559" i="1"/>
  <c r="B244" i="1"/>
  <c r="B1891" i="1"/>
  <c r="B533" i="1"/>
  <c r="B1632" i="1"/>
  <c r="B817" i="1"/>
  <c r="C1805" i="1"/>
  <c r="B1805" i="1"/>
  <c r="B296" i="1"/>
  <c r="B751" i="1"/>
  <c r="B507" i="1"/>
  <c r="B849" i="1"/>
  <c r="B2552" i="1"/>
  <c r="B766" i="1"/>
  <c r="B967" i="1"/>
  <c r="B440" i="1"/>
  <c r="B498" i="1"/>
  <c r="B2469" i="1"/>
  <c r="B456" i="1"/>
  <c r="B81" i="1"/>
  <c r="B127" i="1"/>
  <c r="B2356" i="1"/>
  <c r="B1149" i="1"/>
  <c r="B163" i="1"/>
  <c r="C2109" i="1"/>
  <c r="B2109" i="1"/>
  <c r="B77" i="1"/>
  <c r="C1709" i="1"/>
  <c r="B1709" i="1"/>
  <c r="B2763" i="1"/>
  <c r="B451" i="1"/>
  <c r="B2708" i="1"/>
  <c r="B2135" i="1"/>
  <c r="B1264" i="1"/>
  <c r="B2188" i="1"/>
  <c r="B123" i="1"/>
  <c r="B1352" i="1"/>
  <c r="B500" i="1"/>
  <c r="B124" i="1"/>
  <c r="C617" i="1"/>
  <c r="B617" i="1"/>
  <c r="B393" i="1"/>
  <c r="B1427" i="1"/>
  <c r="B1316" i="1"/>
  <c r="C1824" i="1"/>
  <c r="B1824" i="1"/>
  <c r="B65" i="1"/>
  <c r="B1066" i="1"/>
  <c r="B1214" i="1"/>
  <c r="B915" i="1"/>
  <c r="B1983" i="1"/>
  <c r="B457" i="1"/>
  <c r="B137" i="1"/>
  <c r="B312" i="1"/>
  <c r="B38" i="1"/>
  <c r="C420" i="1"/>
  <c r="B420" i="1"/>
  <c r="B1829" i="1"/>
  <c r="B581" i="1"/>
  <c r="B946" i="1"/>
  <c r="B13" i="1"/>
  <c r="B2494" i="1"/>
  <c r="B1134" i="1"/>
  <c r="C534" i="1"/>
  <c r="B534" i="1"/>
  <c r="B2067" i="1"/>
  <c r="B2617" i="1"/>
  <c r="C112" i="1"/>
  <c r="B112" i="1"/>
  <c r="B657" i="1"/>
  <c r="B21" i="1"/>
  <c r="B1708" i="1"/>
  <c r="B1424" i="1"/>
  <c r="B2369" i="1"/>
  <c r="B681" i="1"/>
  <c r="B759" i="1"/>
  <c r="B2591" i="1"/>
  <c r="C2530" i="1"/>
  <c r="B2530" i="1"/>
  <c r="B2245" i="1"/>
  <c r="B106" i="1"/>
  <c r="B1045" i="1"/>
  <c r="B1862" i="1"/>
  <c r="B797" i="1"/>
  <c r="B549" i="1"/>
  <c r="B1606" i="1"/>
  <c r="B1021" i="1"/>
  <c r="B1906" i="1"/>
  <c r="B2066" i="1"/>
  <c r="B758" i="1"/>
  <c r="B1495" i="1"/>
  <c r="B49" i="1"/>
  <c r="B285" i="1"/>
  <c r="B869" i="1"/>
  <c r="B2221" i="1"/>
  <c r="C1425" i="1"/>
  <c r="B1425" i="1"/>
  <c r="B1602" i="1"/>
  <c r="B1064" i="1"/>
  <c r="B28" i="1"/>
  <c r="B1517" i="1"/>
  <c r="B1960" i="1"/>
  <c r="B1198" i="1"/>
  <c r="B1136" i="1"/>
  <c r="B2060" i="1"/>
  <c r="B1435" i="1"/>
  <c r="B2639" i="1"/>
  <c r="B146" i="1"/>
  <c r="B1710" i="1"/>
  <c r="C2085" i="1"/>
  <c r="B2085" i="1"/>
  <c r="B1619" i="1"/>
  <c r="B1300" i="1"/>
  <c r="B1397" i="1"/>
  <c r="B1476" i="1"/>
  <c r="B252" i="1"/>
  <c r="B2014" i="1"/>
  <c r="B2087" i="1"/>
  <c r="B662" i="1"/>
  <c r="B1179" i="1"/>
  <c r="B1749" i="1"/>
  <c r="B228" i="1"/>
  <c r="B2523" i="1"/>
  <c r="C1734" i="1"/>
  <c r="B1734" i="1"/>
  <c r="B1800" i="1"/>
  <c r="B716" i="1"/>
  <c r="C555" i="1"/>
  <c r="B555" i="1"/>
  <c r="B618" i="1"/>
  <c r="B2598" i="1"/>
  <c r="B294" i="1"/>
  <c r="B2138" i="1"/>
  <c r="B99" i="1"/>
  <c r="B1832" i="1"/>
  <c r="B2278" i="1"/>
  <c r="B552" i="1"/>
  <c r="C1838" i="1"/>
  <c r="B1838" i="1"/>
  <c r="B1359" i="1"/>
  <c r="C251" i="1"/>
  <c r="B251" i="1"/>
  <c r="B837" i="1"/>
  <c r="B874" i="1"/>
  <c r="B1456" i="1"/>
  <c r="B2478" i="1"/>
  <c r="B607" i="1"/>
  <c r="B1486" i="1"/>
  <c r="B520" i="1"/>
  <c r="B1448" i="1"/>
  <c r="B1993" i="1"/>
  <c r="B2344" i="1"/>
  <c r="B1032" i="1"/>
  <c r="B2489" i="1"/>
  <c r="B2041" i="1"/>
  <c r="B1509" i="1"/>
  <c r="B523" i="1"/>
  <c r="B517" i="1"/>
  <c r="C468" i="1"/>
  <c r="B468" i="1"/>
  <c r="B132" i="1"/>
  <c r="B1909" i="1"/>
  <c r="B2036" i="1"/>
  <c r="C2560" i="1"/>
  <c r="B2560" i="1"/>
  <c r="B803" i="1"/>
  <c r="B2031" i="1"/>
  <c r="B1718" i="1"/>
  <c r="B1018" i="1"/>
  <c r="B262" i="1"/>
  <c r="B1211" i="1"/>
  <c r="B887" i="1"/>
  <c r="B2030" i="1"/>
  <c r="B2279" i="1"/>
  <c r="B2147" i="1"/>
  <c r="B387" i="1"/>
  <c r="B2420" i="1"/>
  <c r="B80" i="1"/>
  <c r="B2006" i="1"/>
  <c r="B141" i="1"/>
  <c r="B1545" i="1"/>
  <c r="B442" i="1"/>
  <c r="B1262" i="1"/>
  <c r="B1784" i="1"/>
  <c r="B2333" i="1"/>
  <c r="B673" i="1"/>
  <c r="B1865" i="1"/>
  <c r="B2716" i="1"/>
  <c r="B2583" i="1"/>
  <c r="B933" i="1"/>
  <c r="B1181" i="1"/>
  <c r="B58" i="1"/>
  <c r="B1817" i="1"/>
  <c r="B2556" i="1"/>
  <c r="B992" i="1"/>
  <c r="B957" i="1"/>
  <c r="B2412" i="1"/>
  <c r="B2348" i="1"/>
  <c r="B1455" i="1"/>
  <c r="C102" i="1"/>
  <c r="B102" i="1"/>
  <c r="B2723" i="1"/>
  <c r="B1592" i="1"/>
  <c r="B949" i="1"/>
  <c r="B1713" i="1"/>
  <c r="C1548" i="1"/>
  <c r="B1548" i="1"/>
  <c r="B2742" i="1"/>
  <c r="B2438" i="1"/>
  <c r="B939" i="1"/>
  <c r="B2606" i="1"/>
  <c r="B1291" i="1"/>
  <c r="B2543" i="1"/>
  <c r="B129" i="1"/>
  <c r="B1194" i="1"/>
  <c r="B1738" i="1"/>
  <c r="C1908" i="1"/>
  <c r="B1908" i="1"/>
  <c r="B443" i="1"/>
  <c r="B184" i="1"/>
  <c r="B1251" i="1"/>
  <c r="B361" i="1"/>
  <c r="B1831" i="1"/>
  <c r="B1087" i="1"/>
  <c r="B291" i="1"/>
  <c r="B1086" i="1"/>
  <c r="B44" i="1"/>
  <c r="B1963" i="1"/>
  <c r="B2419" i="1"/>
  <c r="B1583" i="1"/>
  <c r="B1658" i="1"/>
  <c r="B2417" i="1"/>
  <c r="B1367" i="1"/>
  <c r="B2054" i="1"/>
  <c r="B1315" i="1"/>
  <c r="B2347" i="1"/>
  <c r="B1799" i="1"/>
  <c r="B748" i="1"/>
  <c r="B1406" i="1"/>
  <c r="B2154" i="1"/>
  <c r="B2247" i="1"/>
  <c r="B1916" i="1"/>
  <c r="B1410" i="1"/>
  <c r="B2079" i="1"/>
  <c r="B868" i="1"/>
  <c r="B46" i="1"/>
  <c r="B2476" i="1"/>
  <c r="B1217" i="1"/>
  <c r="B1683" i="1"/>
  <c r="B1130" i="1"/>
  <c r="C822" i="1"/>
  <c r="B822" i="1"/>
  <c r="B1342" i="1"/>
  <c r="B774" i="1"/>
  <c r="B2646" i="1"/>
  <c r="B260" i="1"/>
  <c r="B1750" i="1"/>
  <c r="B2484" i="1"/>
  <c r="B1777" i="1"/>
  <c r="C155" i="1"/>
  <c r="B155" i="1"/>
  <c r="B1871" i="1"/>
  <c r="B2456" i="1"/>
  <c r="C378" i="1"/>
  <c r="B378" i="1"/>
  <c r="B700" i="1"/>
  <c r="B1345" i="1"/>
  <c r="B1556" i="1"/>
  <c r="B1169" i="1"/>
  <c r="B987" i="1"/>
  <c r="B2579" i="1"/>
  <c r="B1003" i="1"/>
  <c r="B2314" i="1"/>
  <c r="B1955" i="1"/>
  <c r="C824" i="1"/>
  <c r="B824" i="1"/>
  <c r="B1080" i="1"/>
  <c r="B777" i="1"/>
  <c r="B2136" i="1"/>
  <c r="B720" i="1"/>
  <c r="B2112" i="1"/>
  <c r="B1215" i="1"/>
  <c r="B2650" i="1"/>
  <c r="B1511" i="1"/>
  <c r="B1643" i="1"/>
  <c r="B303" i="1"/>
  <c r="B23" i="1"/>
  <c r="B1773" i="1"/>
  <c r="B360" i="1"/>
  <c r="B1894" i="1"/>
  <c r="B2186" i="1"/>
  <c r="B753" i="1"/>
  <c r="C509" i="1"/>
  <c r="B509" i="1"/>
  <c r="B1206" i="1"/>
  <c r="B2527" i="1"/>
  <c r="C1205" i="1"/>
  <c r="B1205" i="1"/>
  <c r="B2707" i="1"/>
  <c r="B1099" i="1"/>
  <c r="B1558" i="1"/>
  <c r="B1475" i="1"/>
  <c r="C2274" i="1"/>
  <c r="B2274" i="1"/>
  <c r="B2323" i="1"/>
  <c r="B422" i="1"/>
  <c r="C2682" i="1"/>
  <c r="B2682" i="1"/>
  <c r="B2177" i="1"/>
  <c r="B1123" i="1"/>
  <c r="B1945" i="1"/>
  <c r="B690" i="1"/>
  <c r="B1163" i="1"/>
  <c r="C2673" i="1"/>
  <c r="B2673" i="1"/>
  <c r="B913" i="1"/>
  <c r="B1191" i="1"/>
  <c r="B2426" i="1"/>
  <c r="B2631" i="1"/>
  <c r="B1608" i="1"/>
  <c r="B1227" i="1"/>
  <c r="B2239" i="1"/>
  <c r="B531" i="1"/>
  <c r="B901" i="1"/>
  <c r="B2042" i="1"/>
  <c r="B670" i="1"/>
  <c r="B568" i="1"/>
  <c r="B218" i="1"/>
  <c r="B2023" i="1"/>
  <c r="B2127" i="1"/>
  <c r="B666" i="1"/>
  <c r="C1669" i="1"/>
  <c r="B1669" i="1"/>
  <c r="B1565" i="1"/>
  <c r="B1942" i="1"/>
  <c r="B599" i="1"/>
  <c r="C2115" i="1"/>
  <c r="B2115" i="1"/>
  <c r="B706" i="1"/>
  <c r="C1303" i="1"/>
  <c r="B1303" i="1"/>
  <c r="C547" i="1"/>
  <c r="B547" i="1"/>
  <c r="C1006" i="1"/>
  <c r="B1006" i="1"/>
  <c r="B1314" i="1"/>
  <c r="C2172" i="1"/>
  <c r="B2172" i="1"/>
  <c r="B1801" i="1"/>
  <c r="B1634" i="1"/>
  <c r="C395" i="1"/>
  <c r="B395" i="1"/>
  <c r="B1689" i="1"/>
  <c r="B1350" i="1"/>
  <c r="C619" i="1"/>
  <c r="B619" i="1"/>
  <c r="B2255" i="1"/>
  <c r="B1306" i="1"/>
  <c r="B1336" i="1"/>
  <c r="B1268" i="1"/>
  <c r="B2078" i="1"/>
  <c r="B224" i="1"/>
  <c r="B998" i="1"/>
  <c r="B121" i="1"/>
  <c r="C1360" i="1"/>
  <c r="B1360" i="1"/>
  <c r="B1519" i="1"/>
  <c r="B923" i="1"/>
  <c r="B1447" i="1"/>
  <c r="B1283" i="1"/>
  <c r="B628" i="1"/>
  <c r="B445" i="1"/>
  <c r="B1610" i="1"/>
  <c r="B2397" i="1"/>
  <c r="B2342" i="1"/>
  <c r="B27" i="1"/>
  <c r="B1833" i="1"/>
  <c r="B1730" i="1"/>
  <c r="B2232" i="1"/>
  <c r="B357" i="1"/>
  <c r="B586" i="1"/>
  <c r="B40" i="1"/>
  <c r="B1589" i="1"/>
  <c r="B2612" i="1"/>
  <c r="B1926" i="1"/>
  <c r="B2678" i="1"/>
  <c r="B264" i="1"/>
  <c r="B2663" i="1"/>
  <c r="B1870" i="1"/>
  <c r="B1682" i="1"/>
  <c r="B911" i="1"/>
  <c r="B35" i="1"/>
  <c r="B585" i="1"/>
  <c r="C1237" i="1"/>
  <c r="B1237" i="1"/>
  <c r="B816" i="1"/>
  <c r="B2715" i="1"/>
  <c r="C2266" i="1"/>
  <c r="B2266" i="1"/>
  <c r="B2094" i="1"/>
  <c r="C1995" i="1"/>
  <c r="B1995" i="1"/>
  <c r="B899" i="1"/>
  <c r="B2728" i="1"/>
  <c r="B2103" i="1"/>
  <c r="B305" i="1"/>
  <c r="B1877" i="1"/>
  <c r="B1673" i="1"/>
  <c r="B117" i="1"/>
  <c r="B130" i="1"/>
  <c r="B477" i="1"/>
  <c r="B369" i="1"/>
  <c r="C2413" i="1"/>
  <c r="B2413" i="1"/>
  <c r="B1437" i="1"/>
  <c r="B1204" i="1"/>
  <c r="B1704" i="1"/>
  <c r="B1597" i="1"/>
  <c r="B834" i="1"/>
  <c r="B1093" i="1"/>
  <c r="B2435" i="1"/>
  <c r="B1404" i="1"/>
  <c r="C2683" i="1"/>
  <c r="B2683" i="1"/>
  <c r="B177" i="1"/>
  <c r="B2261" i="1"/>
  <c r="B2100" i="1"/>
  <c r="B1020" i="1"/>
  <c r="B1173" i="1"/>
  <c r="B2645" i="1"/>
  <c r="B846" i="1"/>
  <c r="B1693" i="1"/>
  <c r="B1741" i="1"/>
  <c r="B1910" i="1"/>
  <c r="B2340" i="1"/>
  <c r="B800" i="1"/>
  <c r="B434" i="1"/>
  <c r="C1795" i="1"/>
  <c r="B1795" i="1"/>
  <c r="B1394" i="1"/>
  <c r="B100" i="1"/>
  <c r="B1625" i="1"/>
  <c r="B1122" i="1"/>
  <c r="B2655" i="1"/>
  <c r="B2258" i="1"/>
  <c r="B2416" i="1"/>
  <c r="B1848" i="1"/>
  <c r="B2276" i="1"/>
  <c r="B1098" i="1"/>
  <c r="B731" i="1"/>
  <c r="B1129" i="1"/>
  <c r="B2651" i="1"/>
  <c r="B2235" i="1"/>
  <c r="B1554" i="1"/>
  <c r="B2303" i="1"/>
  <c r="B2437" i="1"/>
  <c r="B669" i="1"/>
  <c r="B1978" i="1"/>
  <c r="C2681" i="1"/>
  <c r="B2681" i="1"/>
  <c r="B995" i="1"/>
  <c r="B453" i="1"/>
  <c r="B2432" i="1"/>
  <c r="B2610" i="1"/>
  <c r="B528" i="1"/>
  <c r="B1850" i="1"/>
  <c r="B2672" i="1"/>
  <c r="B463" i="1"/>
  <c r="B227" i="1"/>
  <c r="C1503" i="1"/>
  <c r="B1503" i="1"/>
  <c r="B2017" i="1"/>
  <c r="B52" i="1"/>
  <c r="B326" i="1"/>
  <c r="B1368" i="1"/>
  <c r="B1931" i="1"/>
  <c r="B45" i="1"/>
  <c r="B1395" i="1"/>
  <c r="B1844" i="1"/>
  <c r="B991" i="1"/>
  <c r="B1588" i="1"/>
  <c r="C2234" i="1"/>
  <c r="B2234" i="1"/>
  <c r="B2290" i="1"/>
  <c r="B223" i="1"/>
  <c r="B156" i="1"/>
  <c r="B1385" i="1"/>
  <c r="C724" i="1"/>
  <c r="B724" i="1"/>
  <c r="B476" i="1"/>
  <c r="C680" i="1"/>
  <c r="B680" i="1"/>
  <c r="C421" i="1"/>
  <c r="B421" i="1"/>
  <c r="B458" i="1"/>
  <c r="B2405" i="1"/>
  <c r="B832" i="1"/>
  <c r="B2099" i="1"/>
  <c r="B2216" i="1"/>
  <c r="B2652" i="1"/>
  <c r="B1772" i="1"/>
  <c r="B2662" i="1"/>
  <c r="B829" i="1"/>
  <c r="B1330" i="1"/>
  <c r="B2176" i="1"/>
  <c r="B1888" i="1"/>
  <c r="B776" i="1"/>
  <c r="B742" i="1"/>
  <c r="B1644" i="1"/>
  <c r="B410" i="1"/>
  <c r="B2701" i="1"/>
  <c r="B1473" i="1"/>
  <c r="B1150" i="1"/>
  <c r="B2132" i="1"/>
  <c r="B615" i="1"/>
  <c r="B1180" i="1"/>
  <c r="B1298" i="1"/>
  <c r="C981" i="1"/>
  <c r="B981" i="1"/>
  <c r="B951" i="1"/>
  <c r="B205" i="1"/>
  <c r="B2587" i="1"/>
  <c r="B2192" i="1"/>
  <c r="B1642" i="1"/>
  <c r="B87" i="1"/>
  <c r="B843" i="1"/>
  <c r="B986" i="1"/>
  <c r="B805" i="1"/>
  <c r="B2427" i="1"/>
  <c r="B1128" i="1"/>
  <c r="B1764" i="1"/>
  <c r="B2747" i="1"/>
  <c r="B2409" i="1"/>
  <c r="B2407" i="1"/>
  <c r="B2095" i="1"/>
  <c r="B1872" i="1"/>
  <c r="B152" i="1"/>
  <c r="B1347" i="1"/>
  <c r="B1082" i="1"/>
  <c r="B2558" i="1"/>
  <c r="B118" i="1"/>
  <c r="C2320" i="1"/>
  <c r="B2320" i="1"/>
  <c r="B540" i="1"/>
  <c r="B1753" i="1"/>
  <c r="B891" i="1"/>
  <c r="B412" i="1"/>
  <c r="B1582" i="1"/>
  <c r="B1570" i="1"/>
  <c r="C2399" i="1"/>
  <c r="B2399" i="1"/>
  <c r="B2746" i="1"/>
  <c r="B1184" i="1"/>
  <c r="B1389" i="1"/>
  <c r="B880" i="1"/>
  <c r="B288" i="1"/>
  <c r="B566" i="1"/>
  <c r="B1154" i="1"/>
  <c r="B1479" i="1"/>
  <c r="B2264" i="1"/>
  <c r="C363" i="1"/>
  <c r="B363" i="1"/>
  <c r="B1650" i="1"/>
  <c r="B1382" i="1"/>
  <c r="B1416" i="1"/>
  <c r="B1232" i="1"/>
  <c r="B850" i="1"/>
  <c r="B2749" i="1"/>
  <c r="B2076" i="1"/>
  <c r="B836" i="1"/>
  <c r="C2358" i="1"/>
  <c r="B2358" i="1"/>
  <c r="B104" i="1"/>
  <c r="B2554" i="1"/>
  <c r="B2286" i="1"/>
  <c r="B1192" i="1"/>
  <c r="B1005" i="1"/>
  <c r="B1637" i="1"/>
  <c r="B796" i="1"/>
  <c r="B1310" i="1"/>
  <c r="B2124" i="1"/>
  <c r="B1140" i="1"/>
  <c r="C2577" i="1"/>
  <c r="B2577" i="1"/>
  <c r="B1497" i="1"/>
  <c r="B1321" i="1"/>
  <c r="B550" i="1"/>
  <c r="B1195" i="1"/>
  <c r="B108" i="1"/>
  <c r="B559" i="1"/>
  <c r="B950" i="1"/>
  <c r="B2372" i="1"/>
  <c r="B2311" i="1"/>
  <c r="B602" i="1"/>
  <c r="C1761" i="1"/>
  <c r="B1761" i="1"/>
  <c r="B1329" i="1"/>
  <c r="B351" i="1"/>
  <c r="B2280" i="1"/>
  <c r="B1581" i="1"/>
  <c r="B1116" i="1"/>
  <c r="B676" i="1"/>
  <c r="B544" i="1"/>
  <c r="B1595" i="1"/>
  <c r="B2088" i="1"/>
  <c r="B2380" i="1"/>
  <c r="B1139" i="1"/>
  <c r="C572" i="1"/>
  <c r="B572" i="1"/>
  <c r="B2288" i="1"/>
  <c r="B1868" i="1"/>
  <c r="B1804" i="1"/>
  <c r="B2008" i="1"/>
  <c r="B1512" i="1"/>
  <c r="B2393" i="1"/>
  <c r="C2210" i="1"/>
  <c r="B2210" i="1"/>
  <c r="B1378" i="1"/>
  <c r="B810" i="1"/>
  <c r="B902" i="1"/>
  <c r="B2602" i="1"/>
  <c r="B2073" i="1"/>
  <c r="B1867" i="1"/>
  <c r="B1384" i="1"/>
  <c r="B2638" i="1"/>
  <c r="B2551" i="1"/>
  <c r="B1951" i="1"/>
  <c r="B2753" i="1"/>
  <c r="B639" i="1"/>
  <c r="B50" i="1"/>
  <c r="B1075" i="1"/>
  <c r="B948" i="1"/>
  <c r="B2134" i="1"/>
  <c r="B974" i="1"/>
  <c r="C215" i="1"/>
  <c r="B215" i="1"/>
  <c r="B2179" i="1"/>
  <c r="B353" i="1"/>
  <c r="B1457" i="1"/>
  <c r="B1515" i="1"/>
  <c r="B245" i="1"/>
  <c r="B2605" i="1"/>
  <c r="B779" i="1"/>
  <c r="B2776" i="1"/>
  <c r="B1228" i="1"/>
  <c r="B1522" i="1"/>
  <c r="B1143" i="1"/>
  <c r="C151" i="1"/>
  <c r="B151" i="1"/>
  <c r="B136" i="1"/>
  <c r="C2660" i="1"/>
  <c r="B2660" i="1"/>
  <c r="B2700" i="1"/>
  <c r="B1520" i="1"/>
  <c r="B2070" i="1"/>
  <c r="B2163" i="1"/>
  <c r="B1412" i="1"/>
  <c r="B1343" i="1"/>
  <c r="B1622" i="1"/>
  <c r="B1575" i="1"/>
  <c r="B2251" i="1"/>
  <c r="B211" i="1"/>
  <c r="B2281" i="1"/>
  <c r="B1664" i="1"/>
  <c r="B359" i="1"/>
  <c r="B1855" i="1"/>
  <c r="B1072" i="1"/>
  <c r="C1607" i="1"/>
  <c r="B1607" i="1"/>
  <c r="B1864" i="1"/>
  <c r="B704" i="1"/>
  <c r="B2209" i="1"/>
  <c r="B2696" i="1"/>
  <c r="B1987" i="1"/>
  <c r="B53" i="1"/>
  <c r="C1657" i="1"/>
  <c r="B1657" i="1"/>
  <c r="B1566" i="1"/>
  <c r="B280" i="1"/>
  <c r="B1962" i="1"/>
  <c r="C2658" i="1"/>
  <c r="B2658" i="1"/>
  <c r="B1809" i="1"/>
  <c r="B695" i="1"/>
  <c r="B1935" i="1"/>
  <c r="B1485" i="1"/>
  <c r="B1521" i="1"/>
  <c r="B411" i="1"/>
  <c r="B956" i="1"/>
  <c r="B169" i="1"/>
  <c r="B702" i="1"/>
  <c r="B589" i="1"/>
  <c r="B2293" i="1"/>
  <c r="C884" i="1"/>
  <c r="B884" i="1"/>
  <c r="B2282" i="1"/>
  <c r="B1405" i="1"/>
  <c r="B1104" i="1"/>
  <c r="B1266" i="1"/>
  <c r="C1282" i="1"/>
  <c r="B1282" i="1"/>
  <c r="B513" i="1"/>
  <c r="B1711" i="1"/>
  <c r="B1563" i="1"/>
  <c r="B1923" i="1"/>
  <c r="B1245" i="1"/>
  <c r="B1560" i="1"/>
  <c r="B2619" i="1"/>
  <c r="B970" i="1"/>
  <c r="B2622" i="1"/>
  <c r="B909" i="1"/>
  <c r="B185" i="1"/>
  <c r="B1121" i="1"/>
  <c r="B912" i="1"/>
  <c r="B2353" i="1"/>
  <c r="B856" i="1"/>
  <c r="B2748" i="1"/>
  <c r="B1284" i="1"/>
  <c r="B2325" i="1"/>
  <c r="B2732" i="1"/>
  <c r="B2244" i="1"/>
  <c r="B24" i="1"/>
  <c r="B1332" i="1"/>
  <c r="B2194" i="1"/>
  <c r="B1465" i="1"/>
  <c r="B2071" i="1"/>
  <c r="B82" i="1"/>
  <c r="B1019" i="1"/>
  <c r="B19" i="1"/>
  <c r="B2758" i="1"/>
  <c r="B2254" i="1"/>
  <c r="B2277" i="1"/>
  <c r="B2665" i="1"/>
  <c r="B1012" i="1"/>
  <c r="B2604" i="1"/>
  <c r="B1304" i="1"/>
</calcChain>
</file>

<file path=xl/sharedStrings.xml><?xml version="1.0" encoding="utf-8"?>
<sst xmlns="http://schemas.openxmlformats.org/spreadsheetml/2006/main" count="2507" uniqueCount="26">
  <si>
    <t>ΠΛΗΡΩΣΗ ΘΕΣΕΩΝ ΜΕ ΣΕΙΡΑ ΠΡΟΤΕΡΑΙΟΤΗΤΑΣ (ΑΡΘΡΟ 11 Ν.5049/2023 &amp; ΑΡΘΡΟ 29 Ν.4765/2021) ΠΡΟΚΗΡΥΞΗ : 1ΔΑ_2023</t>
  </si>
  <si>
    <t>ΠΙΝΑΚΑΣ ΑΠΟΡΡΙΠΤΕΩΝ</t>
  </si>
  <si>
    <t>Α/Α</t>
  </si>
  <si>
    <t>ΑΙΤΙΟΛΟΓΙΑ ΑΠΟΡΡΙΨΗΣ</t>
  </si>
  <si>
    <t>ΔΕΝ ΠΡΟΣΗΛΘΕ ΣΤΗΝ ΠΡΑΚΤΙΚΗ ΔΟΚΙΜΑΣΙΑ</t>
  </si>
  <si>
    <t>ΜΗ ΥΠΟΒΟΛΗ ΔΙΚΑΙΟΛΟΓΗΤΙΚΩΝ</t>
  </si>
  <si>
    <t>ΑΝΕΠΙΤΥΧΗΣ ΠΡΑΚΤΙΚΗ ΔΟΚΙΜΑΣΙΑ</t>
  </si>
  <si>
    <t>ΜΗ ΑΠΟΣΤΟΛΗ ΕΚΤΥΠΩΜΕΝΗΣ ΜΟΡΦΗΣ ΗΛΕΚΤΡΟΝΙΚΗΣ ΑΙΤΗΣΗΣ ΣΤΟ ΣΥΝΟΛΟ ΤΗΣ</t>
  </si>
  <si>
    <t>ΜΗ ΑΠΟΣΤΟΛΗ ΔΙΚΑΙΟΛΟΓΗΤΙΚΩΝ</t>
  </si>
  <si>
    <t>ΜΗ ΥΠΟΒΟΛΗ ΑΠΟΔΕΚΤΟΥ, ΣΥΜΦΩΝΑ ΜΕ ΤΗΝ ΠΡΟΚΗΡΥΞΗ, ΒΑΣΙΚΟΥ ΤΙΤΛΟΥ ΣΠΟΥΔΩΝ (ΕΛΛΕΙΨΗ ΤΙΤΛΟΥ)</t>
  </si>
  <si>
    <t>ΟΡΙΟ ΗΛΙΚΙΑΣ ΥΠΟΨΗΦΙΟΥ</t>
  </si>
  <si>
    <t>ΜΗ ΘΕΩΡΗΣΗ ΓΝΗΣΙΟΥ ΥΠΟΓΡΑΦΗΣ</t>
  </si>
  <si>
    <t>001, 002</t>
  </si>
  <si>
    <t>ΜΗ ΥΠΟΒΟΛΗ ΗΛΕΚΤΡΟΝΙΚΗΣ ΑΙΤΗΣΗΣ</t>
  </si>
  <si>
    <t>001, 002, 004</t>
  </si>
  <si>
    <t>002, 004</t>
  </si>
  <si>
    <t>ΜΗ ΑΠΟΣΤΟΛΗ ΕΚΤΥΠΩΜΕΝΗΣ ΜΟΡΦΗΣ ΗΛΕΚΤΡΟΝΙΚΗΣ ΑΙΤΗΣΗΣ ΣΤΟ ΣΥΝΟΛΟ ΤΗΣ, ΜΗ ΘΕΩΡΗΣΗ ΓΝΗΣΙΟΥ ΥΠΟΓΡΑΦΗΣ</t>
  </si>
  <si>
    <t>ΕΛΛΕΙΨΗ ΤΙΤΛΟΥ, 001</t>
  </si>
  <si>
    <t>ΟΡΙΟ ΗΛΙΚΙΑΣ ΥΠΟΨΗΦΙΟΥ, 001, 002</t>
  </si>
  <si>
    <t>ΥΠΟΒΟΛΗ ΑΝΑΠΟΔΕΙΚΤΟΥ – ΑΝΑΚΡΙΒΟΥΣ ΔΙΚΑΙΟΛΟΓΗΤΙΚΟΥ</t>
  </si>
  <si>
    <t>ΕΚΠΡΟΘΕΣΜΗ ΑΠΟΣΤΟΛΗ ΕΚΤΥΠΩΜΕΝΗΣ ΜΟΡΦΗΣ ΗΛΕΚΤΡΟΝΙΚΗΣ ΑΙΤΗΣΗΣ  ΣΤΟ ΣΥΝΟΛΟ ΤΗΣ</t>
  </si>
  <si>
    <t>ΜΗ ΥΠΟΒΟΛΗ ΑΙΤΗΣΗΣ ΥΠΟΒΟΛΗΣ ΔΙΚΑΙΟΛΟΓΗΤΙΚΩΝ ΤΟΥ ΠΑΡΑΡΤΗΜΑΤΟΣ  Γ΄ ΤΗΣ ΠΡΟΚΗΡΥΞΗΣ</t>
  </si>
  <si>
    <t>****************************************************************************************************************************</t>
  </si>
  <si>
    <t>*** Η ΜΗ ΣΥΜΠΛΗΡΩΣΗ ΤΩΝ ΑΠΑΡΑΙΤΗΤΩΝ ΣΤΟΙΧΕΙΩΝ ΣΤΗΝ ΑΙΤΗΣΗ ΙΣΟΔΥΝΑΜΕΙ ΜΕ ΤΗΝ ΕΛΛΕΙΨΗ ΤΩΝ ΣΤΟΙΧΕΙΩΝ ΑΥΤΩΝ ΑΠΟ ΤΟΝ ΥΠΟΨΗΦΙΟ ***</t>
  </si>
  <si>
    <t>ΚΑΤΗΓΟΡΙΑ ΕΚΠΑΙΔΕΥΣΗΣ : ΠΑΝΕΠΙΣΤΗΜΙΑΚΗΣ ΕΚΠΑΙΔΕΥΣΗΣ - ΚΛΑΔΟΣ/ΕΙΔΙΚΟΤΗΤΑ: ΠΕ ΔΙΚΑΣΤΙΚΗΣ ΑΣΤΥΝΟΜΙΑΣ</t>
  </si>
  <si>
    <t>ΑΡ. ΜΗΤΡΩΟΥ ΥΠΟΨΗΦΙΟΥ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</si>
</sst>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86"/>
  <sheetViews>
    <sheetView tabSelected="1" workbookViewId="0">
      <selection activeCell="M11" sqref="M11"/>
    </sheetView>
  </sheetViews>
  <sheetFormatPr defaultRowHeight="14.25" x14ac:dyDescent="0.45"/>
  <cols>
    <col min="1" max="1" width="9.1328125" style="1"/>
    <col min="2" max="2" width="16.59765625" style="1" customWidth="1"/>
    <col min="3" max="3" width="56.86328125" customWidth="1"/>
  </cols>
  <sheetData>
    <row r="1" spans="1:3" s="5" customFormat="1" x14ac:dyDescent="0.45">
      <c r="A1" s="5" t="s">
        <v>0</v>
      </c>
    </row>
    <row r="2" spans="1:3" s="5" customFormat="1" x14ac:dyDescent="0.45">
      <c r="A2" s="5" t="s">
        <v>24</v>
      </c>
    </row>
    <row r="3" spans="1:3" s="5" customFormat="1" x14ac:dyDescent="0.45">
      <c r="A3" s="5" t="s">
        <v>1</v>
      </c>
    </row>
    <row r="4" spans="1:3" s="7" customFormat="1" x14ac:dyDescent="0.45">
      <c r="A4" s="6"/>
      <c r="B4" s="6"/>
    </row>
    <row r="5" spans="1:3" s="7" customFormat="1" ht="28.5" x14ac:dyDescent="0.45">
      <c r="A5" s="8" t="s">
        <v>2</v>
      </c>
      <c r="B5" s="8" t="s">
        <v>25</v>
      </c>
      <c r="C5" s="8" t="s">
        <v>3</v>
      </c>
    </row>
    <row r="6" spans="1:3" x14ac:dyDescent="0.45">
      <c r="A6" s="2">
        <v>1</v>
      </c>
      <c r="B6" s="2" t="str">
        <f>"00001681"</f>
        <v>00001681</v>
      </c>
      <c r="C6" s="3" t="s">
        <v>4</v>
      </c>
    </row>
    <row r="7" spans="1:3" x14ac:dyDescent="0.45">
      <c r="A7" s="2">
        <v>2</v>
      </c>
      <c r="B7" s="2" t="str">
        <f>"00003038"</f>
        <v>00003038</v>
      </c>
      <c r="C7" s="3" t="s">
        <v>4</v>
      </c>
    </row>
    <row r="8" spans="1:3" x14ac:dyDescent="0.45">
      <c r="A8" s="2">
        <v>3</v>
      </c>
      <c r="B8" s="2" t="str">
        <f>"00003373"</f>
        <v>00003373</v>
      </c>
      <c r="C8" s="3" t="s">
        <v>4</v>
      </c>
    </row>
    <row r="9" spans="1:3" x14ac:dyDescent="0.45">
      <c r="A9" s="2">
        <v>4</v>
      </c>
      <c r="B9" s="2" t="str">
        <f>"00003863"</f>
        <v>00003863</v>
      </c>
      <c r="C9" s="3" t="s">
        <v>4</v>
      </c>
    </row>
    <row r="10" spans="1:3" x14ac:dyDescent="0.45">
      <c r="A10" s="2">
        <v>5</v>
      </c>
      <c r="B10" s="2" t="str">
        <f>"00004437"</f>
        <v>00004437</v>
      </c>
      <c r="C10" s="3" t="s">
        <v>4</v>
      </c>
    </row>
    <row r="11" spans="1:3" ht="28.5" x14ac:dyDescent="0.45">
      <c r="A11" s="2">
        <v>6</v>
      </c>
      <c r="B11" s="2" t="str">
        <f>"00004798"</f>
        <v>00004798</v>
      </c>
      <c r="C11" s="3" t="s">
        <v>9</v>
      </c>
    </row>
    <row r="12" spans="1:3" x14ac:dyDescent="0.45">
      <c r="A12" s="2">
        <v>7</v>
      </c>
      <c r="B12" s="2" t="str">
        <f>"00004854"</f>
        <v>00004854</v>
      </c>
      <c r="C12" s="3" t="s">
        <v>4</v>
      </c>
    </row>
    <row r="13" spans="1:3" x14ac:dyDescent="0.45">
      <c r="A13" s="2">
        <v>8</v>
      </c>
      <c r="B13" s="2" t="str">
        <f>"00005201"</f>
        <v>00005201</v>
      </c>
      <c r="C13" s="3" t="s">
        <v>4</v>
      </c>
    </row>
    <row r="14" spans="1:3" x14ac:dyDescent="0.45">
      <c r="A14" s="2">
        <v>9</v>
      </c>
      <c r="B14" s="2" t="str">
        <f>"00006105"</f>
        <v>00006105</v>
      </c>
      <c r="C14" s="3" t="s">
        <v>4</v>
      </c>
    </row>
    <row r="15" spans="1:3" x14ac:dyDescent="0.45">
      <c r="A15" s="2">
        <v>10</v>
      </c>
      <c r="B15" s="2" t="str">
        <f>"00008578"</f>
        <v>00008578</v>
      </c>
      <c r="C15" s="3" t="s">
        <v>8</v>
      </c>
    </row>
    <row r="16" spans="1:3" x14ac:dyDescent="0.45">
      <c r="A16" s="2">
        <v>11</v>
      </c>
      <c r="B16" s="2" t="str">
        <f>"00010006"</f>
        <v>00010006</v>
      </c>
      <c r="C16" s="3" t="s">
        <v>12</v>
      </c>
    </row>
    <row r="17" spans="1:3" x14ac:dyDescent="0.45">
      <c r="A17" s="2">
        <v>12</v>
      </c>
      <c r="B17" s="2" t="str">
        <f>"00010175"</f>
        <v>00010175</v>
      </c>
      <c r="C17" s="3" t="s">
        <v>4</v>
      </c>
    </row>
    <row r="18" spans="1:3" x14ac:dyDescent="0.45">
      <c r="A18" s="2">
        <v>13</v>
      </c>
      <c r="B18" s="2" t="str">
        <f>"00010386"</f>
        <v>00010386</v>
      </c>
      <c r="C18" s="3" t="s">
        <v>4</v>
      </c>
    </row>
    <row r="19" spans="1:3" x14ac:dyDescent="0.45">
      <c r="A19" s="2">
        <v>14</v>
      </c>
      <c r="B19" s="2" t="str">
        <f>"00010469"</f>
        <v>00010469</v>
      </c>
      <c r="C19" s="3" t="s">
        <v>4</v>
      </c>
    </row>
    <row r="20" spans="1:3" x14ac:dyDescent="0.45">
      <c r="A20" s="2">
        <v>15</v>
      </c>
      <c r="B20" s="2" t="str">
        <f>"00010652"</f>
        <v>00010652</v>
      </c>
      <c r="C20" s="3" t="s">
        <v>6</v>
      </c>
    </row>
    <row r="21" spans="1:3" x14ac:dyDescent="0.45">
      <c r="A21" s="2">
        <v>16</v>
      </c>
      <c r="B21" s="2" t="str">
        <f>"00010775"</f>
        <v>00010775</v>
      </c>
      <c r="C21" s="3" t="s">
        <v>10</v>
      </c>
    </row>
    <row r="22" spans="1:3" x14ac:dyDescent="0.45">
      <c r="A22" s="2">
        <v>17</v>
      </c>
      <c r="B22" s="2" t="str">
        <f>"00010906"</f>
        <v>00010906</v>
      </c>
      <c r="C22" s="3" t="s">
        <v>4</v>
      </c>
    </row>
    <row r="23" spans="1:3" x14ac:dyDescent="0.45">
      <c r="A23" s="2">
        <v>18</v>
      </c>
      <c r="B23" s="2" t="str">
        <f>"00011040"</f>
        <v>00011040</v>
      </c>
      <c r="C23" s="3" t="s">
        <v>4</v>
      </c>
    </row>
    <row r="24" spans="1:3" x14ac:dyDescent="0.45">
      <c r="A24" s="2">
        <v>19</v>
      </c>
      <c r="B24" s="2" t="str">
        <f>"00011095"</f>
        <v>00011095</v>
      </c>
      <c r="C24" s="3" t="s">
        <v>4</v>
      </c>
    </row>
    <row r="25" spans="1:3" x14ac:dyDescent="0.45">
      <c r="A25" s="2">
        <v>20</v>
      </c>
      <c r="B25" s="2" t="str">
        <f>"00011127"</f>
        <v>00011127</v>
      </c>
      <c r="C25" s="3" t="s">
        <v>4</v>
      </c>
    </row>
    <row r="26" spans="1:3" x14ac:dyDescent="0.45">
      <c r="A26" s="2">
        <v>21</v>
      </c>
      <c r="B26" s="2" t="str">
        <f>"00011161"</f>
        <v>00011161</v>
      </c>
      <c r="C26" s="3" t="str">
        <f>"002"</f>
        <v>002</v>
      </c>
    </row>
    <row r="27" spans="1:3" x14ac:dyDescent="0.45">
      <c r="A27" s="2">
        <v>22</v>
      </c>
      <c r="B27" s="2" t="str">
        <f>"00011290"</f>
        <v>00011290</v>
      </c>
      <c r="C27" s="3" t="s">
        <v>4</v>
      </c>
    </row>
    <row r="28" spans="1:3" x14ac:dyDescent="0.45">
      <c r="A28" s="2">
        <v>23</v>
      </c>
      <c r="B28" s="2" t="str">
        <f>"00011405"</f>
        <v>00011405</v>
      </c>
      <c r="C28" s="3" t="s">
        <v>4</v>
      </c>
    </row>
    <row r="29" spans="1:3" x14ac:dyDescent="0.45">
      <c r="A29" s="2">
        <v>24</v>
      </c>
      <c r="B29" s="2" t="str">
        <f>"00011641"</f>
        <v>00011641</v>
      </c>
      <c r="C29" s="3" t="str">
        <f>"002"</f>
        <v>002</v>
      </c>
    </row>
    <row r="30" spans="1:3" x14ac:dyDescent="0.45">
      <c r="A30" s="2">
        <v>25</v>
      </c>
      <c r="B30" s="2" t="str">
        <f>"00011885"</f>
        <v>00011885</v>
      </c>
      <c r="C30" s="3" t="s">
        <v>4</v>
      </c>
    </row>
    <row r="31" spans="1:3" x14ac:dyDescent="0.45">
      <c r="A31" s="2">
        <v>26</v>
      </c>
      <c r="B31" s="2" t="str">
        <f>"00012175"</f>
        <v>00012175</v>
      </c>
      <c r="C31" s="3" t="s">
        <v>4</v>
      </c>
    </row>
    <row r="32" spans="1:3" x14ac:dyDescent="0.45">
      <c r="A32" s="2">
        <v>27</v>
      </c>
      <c r="B32" s="2" t="str">
        <f>"00012307"</f>
        <v>00012307</v>
      </c>
      <c r="C32" s="3" t="s">
        <v>4</v>
      </c>
    </row>
    <row r="33" spans="1:3" x14ac:dyDescent="0.45">
      <c r="A33" s="2">
        <v>28</v>
      </c>
      <c r="B33" s="2" t="str">
        <f>"00012843"</f>
        <v>00012843</v>
      </c>
      <c r="C33" s="3" t="s">
        <v>4</v>
      </c>
    </row>
    <row r="34" spans="1:3" x14ac:dyDescent="0.45">
      <c r="A34" s="2">
        <v>29</v>
      </c>
      <c r="B34" s="2" t="str">
        <f>"00012948"</f>
        <v>00012948</v>
      </c>
      <c r="C34" s="3" t="s">
        <v>4</v>
      </c>
    </row>
    <row r="35" spans="1:3" x14ac:dyDescent="0.45">
      <c r="A35" s="2">
        <v>30</v>
      </c>
      <c r="B35" s="2" t="str">
        <f>"00013031"</f>
        <v>00013031</v>
      </c>
      <c r="C35" s="3" t="s">
        <v>4</v>
      </c>
    </row>
    <row r="36" spans="1:3" x14ac:dyDescent="0.45">
      <c r="A36" s="2">
        <v>31</v>
      </c>
      <c r="B36" s="2" t="str">
        <f>"00013217"</f>
        <v>00013217</v>
      </c>
      <c r="C36" s="3" t="s">
        <v>4</v>
      </c>
    </row>
    <row r="37" spans="1:3" x14ac:dyDescent="0.45">
      <c r="A37" s="2">
        <v>32</v>
      </c>
      <c r="B37" s="2" t="str">
        <f>"00013433"</f>
        <v>00013433</v>
      </c>
      <c r="C37" s="3" t="s">
        <v>4</v>
      </c>
    </row>
    <row r="38" spans="1:3" x14ac:dyDescent="0.45">
      <c r="A38" s="2">
        <v>33</v>
      </c>
      <c r="B38" s="2" t="str">
        <f>"00013476"</f>
        <v>00013476</v>
      </c>
      <c r="C38" s="3" t="s">
        <v>4</v>
      </c>
    </row>
    <row r="39" spans="1:3" x14ac:dyDescent="0.45">
      <c r="A39" s="2">
        <v>34</v>
      </c>
      <c r="B39" s="2" t="str">
        <f>"00013566"</f>
        <v>00013566</v>
      </c>
      <c r="C39" s="3" t="s">
        <v>4</v>
      </c>
    </row>
    <row r="40" spans="1:3" x14ac:dyDescent="0.45">
      <c r="A40" s="2">
        <v>35</v>
      </c>
      <c r="B40" s="2" t="str">
        <f>"00014235"</f>
        <v>00014235</v>
      </c>
      <c r="C40" s="3" t="s">
        <v>4</v>
      </c>
    </row>
    <row r="41" spans="1:3" x14ac:dyDescent="0.45">
      <c r="A41" s="2">
        <v>36</v>
      </c>
      <c r="B41" s="2" t="str">
        <f>"00014466"</f>
        <v>00014466</v>
      </c>
      <c r="C41" s="3" t="str">
        <f>"002"</f>
        <v>002</v>
      </c>
    </row>
    <row r="42" spans="1:3" x14ac:dyDescent="0.45">
      <c r="A42" s="2">
        <v>37</v>
      </c>
      <c r="B42" s="2" t="str">
        <f>"00014892"</f>
        <v>00014892</v>
      </c>
      <c r="C42" s="3" t="s">
        <v>4</v>
      </c>
    </row>
    <row r="43" spans="1:3" x14ac:dyDescent="0.45">
      <c r="A43" s="2">
        <v>38</v>
      </c>
      <c r="B43" s="2" t="str">
        <f>"00015194"</f>
        <v>00015194</v>
      </c>
      <c r="C43" s="3" t="s">
        <v>4</v>
      </c>
    </row>
    <row r="44" spans="1:3" x14ac:dyDescent="0.45">
      <c r="A44" s="2">
        <v>39</v>
      </c>
      <c r="B44" s="2" t="str">
        <f>"00015203"</f>
        <v>00015203</v>
      </c>
      <c r="C44" s="3" t="s">
        <v>4</v>
      </c>
    </row>
    <row r="45" spans="1:3" x14ac:dyDescent="0.45">
      <c r="A45" s="2">
        <v>40</v>
      </c>
      <c r="B45" s="2" t="str">
        <f>"00017438"</f>
        <v>00017438</v>
      </c>
      <c r="C45" s="3" t="s">
        <v>4</v>
      </c>
    </row>
    <row r="46" spans="1:3" x14ac:dyDescent="0.45">
      <c r="A46" s="2">
        <v>41</v>
      </c>
      <c r="B46" s="2" t="str">
        <f>"00017607"</f>
        <v>00017607</v>
      </c>
      <c r="C46" s="3" t="s">
        <v>4</v>
      </c>
    </row>
    <row r="47" spans="1:3" x14ac:dyDescent="0.45">
      <c r="A47" s="2">
        <v>42</v>
      </c>
      <c r="B47" s="2" t="str">
        <f>"00018361"</f>
        <v>00018361</v>
      </c>
      <c r="C47" s="3" t="s">
        <v>4</v>
      </c>
    </row>
    <row r="48" spans="1:3" x14ac:dyDescent="0.45">
      <c r="A48" s="2">
        <v>43</v>
      </c>
      <c r="B48" s="2" t="str">
        <f>"00018826"</f>
        <v>00018826</v>
      </c>
      <c r="C48" s="3" t="str">
        <f>"002"</f>
        <v>002</v>
      </c>
    </row>
    <row r="49" spans="1:3" x14ac:dyDescent="0.45">
      <c r="A49" s="2">
        <v>44</v>
      </c>
      <c r="B49" s="2" t="str">
        <f>"00019823"</f>
        <v>00019823</v>
      </c>
      <c r="C49" s="3" t="s">
        <v>4</v>
      </c>
    </row>
    <row r="50" spans="1:3" x14ac:dyDescent="0.45">
      <c r="A50" s="2">
        <v>45</v>
      </c>
      <c r="B50" s="2" t="str">
        <f>"00023512"</f>
        <v>00023512</v>
      </c>
      <c r="C50" s="3" t="s">
        <v>4</v>
      </c>
    </row>
    <row r="51" spans="1:3" x14ac:dyDescent="0.45">
      <c r="A51" s="2">
        <v>46</v>
      </c>
      <c r="B51" s="2" t="str">
        <f>"00023556"</f>
        <v>00023556</v>
      </c>
      <c r="C51" s="3" t="s">
        <v>8</v>
      </c>
    </row>
    <row r="52" spans="1:3" x14ac:dyDescent="0.45">
      <c r="A52" s="2">
        <v>47</v>
      </c>
      <c r="B52" s="2" t="str">
        <f>"00023704"</f>
        <v>00023704</v>
      </c>
      <c r="C52" s="3" t="s">
        <v>4</v>
      </c>
    </row>
    <row r="53" spans="1:3" x14ac:dyDescent="0.45">
      <c r="A53" s="2">
        <v>48</v>
      </c>
      <c r="B53" s="2" t="str">
        <f>"00024624"</f>
        <v>00024624</v>
      </c>
      <c r="C53" s="3" t="s">
        <v>8</v>
      </c>
    </row>
    <row r="54" spans="1:3" x14ac:dyDescent="0.45">
      <c r="A54" s="2">
        <v>49</v>
      </c>
      <c r="B54" s="2" t="str">
        <f>"00025388"</f>
        <v>00025388</v>
      </c>
      <c r="C54" s="3" t="s">
        <v>8</v>
      </c>
    </row>
    <row r="55" spans="1:3" x14ac:dyDescent="0.45">
      <c r="A55" s="2">
        <v>50</v>
      </c>
      <c r="B55" s="2" t="str">
        <f>"00026844"</f>
        <v>00026844</v>
      </c>
      <c r="C55" s="3" t="s">
        <v>8</v>
      </c>
    </row>
    <row r="56" spans="1:3" ht="28.5" x14ac:dyDescent="0.45">
      <c r="A56" s="2">
        <v>51</v>
      </c>
      <c r="B56" s="2" t="str">
        <f>"00027286"</f>
        <v>00027286</v>
      </c>
      <c r="C56" s="3" t="s">
        <v>16</v>
      </c>
    </row>
    <row r="57" spans="1:3" x14ac:dyDescent="0.45">
      <c r="A57" s="2">
        <v>52</v>
      </c>
      <c r="B57" s="2" t="str">
        <f>"00027401"</f>
        <v>00027401</v>
      </c>
      <c r="C57" s="3" t="s">
        <v>4</v>
      </c>
    </row>
    <row r="58" spans="1:3" x14ac:dyDescent="0.45">
      <c r="A58" s="2">
        <v>53</v>
      </c>
      <c r="B58" s="2" t="str">
        <f>"00028912"</f>
        <v>00028912</v>
      </c>
      <c r="C58" s="3" t="s">
        <v>11</v>
      </c>
    </row>
    <row r="59" spans="1:3" x14ac:dyDescent="0.45">
      <c r="A59" s="2">
        <v>54</v>
      </c>
      <c r="B59" s="2" t="str">
        <f>"00038632"</f>
        <v>00038632</v>
      </c>
      <c r="C59" s="3" t="s">
        <v>4</v>
      </c>
    </row>
    <row r="60" spans="1:3" x14ac:dyDescent="0.45">
      <c r="A60" s="2">
        <v>55</v>
      </c>
      <c r="B60" s="2" t="str">
        <f>"00042321"</f>
        <v>00042321</v>
      </c>
      <c r="C60" s="3" t="s">
        <v>8</v>
      </c>
    </row>
    <row r="61" spans="1:3" x14ac:dyDescent="0.45">
      <c r="A61" s="2">
        <v>56</v>
      </c>
      <c r="B61" s="2" t="str">
        <f>"00043972"</f>
        <v>00043972</v>
      </c>
      <c r="C61" s="3" t="s">
        <v>6</v>
      </c>
    </row>
    <row r="62" spans="1:3" x14ac:dyDescent="0.45">
      <c r="A62" s="2">
        <v>57</v>
      </c>
      <c r="B62" s="2" t="str">
        <f>"00044623"</f>
        <v>00044623</v>
      </c>
      <c r="C62" s="3" t="s">
        <v>6</v>
      </c>
    </row>
    <row r="63" spans="1:3" x14ac:dyDescent="0.45">
      <c r="A63" s="2">
        <v>58</v>
      </c>
      <c r="B63" s="2" t="str">
        <f>"00045829"</f>
        <v>00045829</v>
      </c>
      <c r="C63" s="3" t="s">
        <v>8</v>
      </c>
    </row>
    <row r="64" spans="1:3" x14ac:dyDescent="0.45">
      <c r="A64" s="2">
        <v>59</v>
      </c>
      <c r="B64" s="2" t="str">
        <f>"00046574"</f>
        <v>00046574</v>
      </c>
      <c r="C64" s="3" t="s">
        <v>4</v>
      </c>
    </row>
    <row r="65" spans="1:3" x14ac:dyDescent="0.45">
      <c r="A65" s="2">
        <v>60</v>
      </c>
      <c r="B65" s="2" t="str">
        <f>"00050153"</f>
        <v>00050153</v>
      </c>
      <c r="C65" s="3" t="s">
        <v>8</v>
      </c>
    </row>
    <row r="66" spans="1:3" ht="28.5" x14ac:dyDescent="0.45">
      <c r="A66" s="2">
        <v>61</v>
      </c>
      <c r="B66" s="2" t="str">
        <f>"00069869"</f>
        <v>00069869</v>
      </c>
      <c r="C66" s="3" t="s">
        <v>9</v>
      </c>
    </row>
    <row r="67" spans="1:3" x14ac:dyDescent="0.45">
      <c r="A67" s="2">
        <v>62</v>
      </c>
      <c r="B67" s="2" t="str">
        <f>"00070624"</f>
        <v>00070624</v>
      </c>
      <c r="C67" s="3" t="s">
        <v>4</v>
      </c>
    </row>
    <row r="68" spans="1:3" x14ac:dyDescent="0.45">
      <c r="A68" s="2">
        <v>63</v>
      </c>
      <c r="B68" s="2" t="str">
        <f>"00071165"</f>
        <v>00071165</v>
      </c>
      <c r="C68" s="3" t="s">
        <v>11</v>
      </c>
    </row>
    <row r="69" spans="1:3" x14ac:dyDescent="0.45">
      <c r="A69" s="2">
        <v>64</v>
      </c>
      <c r="B69" s="2" t="str">
        <f>"00072944"</f>
        <v>00072944</v>
      </c>
      <c r="C69" s="3" t="s">
        <v>4</v>
      </c>
    </row>
    <row r="70" spans="1:3" x14ac:dyDescent="0.45">
      <c r="A70" s="2">
        <v>65</v>
      </c>
      <c r="B70" s="2" t="str">
        <f>"00075885"</f>
        <v>00075885</v>
      </c>
      <c r="C70" s="3" t="s">
        <v>4</v>
      </c>
    </row>
    <row r="71" spans="1:3" x14ac:dyDescent="0.45">
      <c r="A71" s="2">
        <v>66</v>
      </c>
      <c r="B71" s="2" t="str">
        <f>"00076560"</f>
        <v>00076560</v>
      </c>
      <c r="C71" s="3" t="s">
        <v>4</v>
      </c>
    </row>
    <row r="72" spans="1:3" x14ac:dyDescent="0.45">
      <c r="A72" s="2">
        <v>67</v>
      </c>
      <c r="B72" s="2" t="str">
        <f>"00076733"</f>
        <v>00076733</v>
      </c>
      <c r="C72" s="3" t="s">
        <v>5</v>
      </c>
    </row>
    <row r="73" spans="1:3" x14ac:dyDescent="0.45">
      <c r="A73" s="2">
        <v>68</v>
      </c>
      <c r="B73" s="2" t="str">
        <f>"00078831"</f>
        <v>00078831</v>
      </c>
      <c r="C73" s="3" t="s">
        <v>4</v>
      </c>
    </row>
    <row r="74" spans="1:3" x14ac:dyDescent="0.45">
      <c r="A74" s="2">
        <v>69</v>
      </c>
      <c r="B74" s="2" t="str">
        <f>"00083559"</f>
        <v>00083559</v>
      </c>
      <c r="C74" s="3" t="s">
        <v>4</v>
      </c>
    </row>
    <row r="75" spans="1:3" x14ac:dyDescent="0.45">
      <c r="A75" s="2">
        <v>70</v>
      </c>
      <c r="B75" s="2" t="str">
        <f>"00086056"</f>
        <v>00086056</v>
      </c>
      <c r="C75" s="3" t="str">
        <f>"004"</f>
        <v>004</v>
      </c>
    </row>
    <row r="76" spans="1:3" x14ac:dyDescent="0.45">
      <c r="A76" s="2">
        <v>71</v>
      </c>
      <c r="B76" s="2" t="str">
        <f>"00087375"</f>
        <v>00087375</v>
      </c>
      <c r="C76" s="3" t="s">
        <v>4</v>
      </c>
    </row>
    <row r="77" spans="1:3" x14ac:dyDescent="0.45">
      <c r="A77" s="2">
        <v>72</v>
      </c>
      <c r="B77" s="2" t="str">
        <f>"00087739"</f>
        <v>00087739</v>
      </c>
      <c r="C77" s="3" t="s">
        <v>4</v>
      </c>
    </row>
    <row r="78" spans="1:3" x14ac:dyDescent="0.45">
      <c r="A78" s="2">
        <v>73</v>
      </c>
      <c r="B78" s="2" t="str">
        <f>"00089573"</f>
        <v>00089573</v>
      </c>
      <c r="C78" s="3" t="s">
        <v>8</v>
      </c>
    </row>
    <row r="79" spans="1:3" x14ac:dyDescent="0.45">
      <c r="A79" s="2">
        <v>74</v>
      </c>
      <c r="B79" s="2" t="str">
        <f>"00090296"</f>
        <v>00090296</v>
      </c>
      <c r="C79" s="3" t="s">
        <v>5</v>
      </c>
    </row>
    <row r="80" spans="1:3" x14ac:dyDescent="0.45">
      <c r="A80" s="2">
        <v>75</v>
      </c>
      <c r="B80" s="2" t="str">
        <f>"00090548"</f>
        <v>00090548</v>
      </c>
      <c r="C80" s="3" t="s">
        <v>4</v>
      </c>
    </row>
    <row r="81" spans="1:3" x14ac:dyDescent="0.45">
      <c r="A81" s="2">
        <v>76</v>
      </c>
      <c r="B81" s="2" t="str">
        <f>"00091283"</f>
        <v>00091283</v>
      </c>
      <c r="C81" s="3" t="s">
        <v>4</v>
      </c>
    </row>
    <row r="82" spans="1:3" ht="28.5" x14ac:dyDescent="0.45">
      <c r="A82" s="2">
        <v>77</v>
      </c>
      <c r="B82" s="2" t="str">
        <f>"00091750"</f>
        <v>00091750</v>
      </c>
      <c r="C82" s="3" t="s">
        <v>7</v>
      </c>
    </row>
    <row r="83" spans="1:3" x14ac:dyDescent="0.45">
      <c r="A83" s="2">
        <v>78</v>
      </c>
      <c r="B83" s="2" t="str">
        <f>"00092608"</f>
        <v>00092608</v>
      </c>
      <c r="C83" s="3" t="s">
        <v>8</v>
      </c>
    </row>
    <row r="84" spans="1:3" x14ac:dyDescent="0.45">
      <c r="A84" s="2">
        <v>79</v>
      </c>
      <c r="B84" s="2" t="str">
        <f>"00092875"</f>
        <v>00092875</v>
      </c>
      <c r="C84" s="3" t="s">
        <v>4</v>
      </c>
    </row>
    <row r="85" spans="1:3" x14ac:dyDescent="0.45">
      <c r="A85" s="2">
        <v>80</v>
      </c>
      <c r="B85" s="2" t="str">
        <f>"00094503"</f>
        <v>00094503</v>
      </c>
      <c r="C85" s="3" t="s">
        <v>4</v>
      </c>
    </row>
    <row r="86" spans="1:3" x14ac:dyDescent="0.45">
      <c r="A86" s="2">
        <v>81</v>
      </c>
      <c r="B86" s="2" t="str">
        <f>"00095210"</f>
        <v>00095210</v>
      </c>
      <c r="C86" s="3" t="str">
        <f>"001"</f>
        <v>001</v>
      </c>
    </row>
    <row r="87" spans="1:3" x14ac:dyDescent="0.45">
      <c r="A87" s="2">
        <v>82</v>
      </c>
      <c r="B87" s="2" t="str">
        <f>"00095230"</f>
        <v>00095230</v>
      </c>
      <c r="C87" s="3" t="s">
        <v>4</v>
      </c>
    </row>
    <row r="88" spans="1:3" x14ac:dyDescent="0.45">
      <c r="A88" s="2">
        <v>83</v>
      </c>
      <c r="B88" s="2" t="str">
        <f>"00095399"</f>
        <v>00095399</v>
      </c>
      <c r="C88" s="3" t="s">
        <v>4</v>
      </c>
    </row>
    <row r="89" spans="1:3" x14ac:dyDescent="0.45">
      <c r="A89" s="2">
        <v>84</v>
      </c>
      <c r="B89" s="2" t="str">
        <f>"00095718"</f>
        <v>00095718</v>
      </c>
      <c r="C89" s="3" t="s">
        <v>4</v>
      </c>
    </row>
    <row r="90" spans="1:3" x14ac:dyDescent="0.45">
      <c r="A90" s="2">
        <v>85</v>
      </c>
      <c r="B90" s="2" t="str">
        <f>"00102092"</f>
        <v>00102092</v>
      </c>
      <c r="C90" s="3" t="s">
        <v>8</v>
      </c>
    </row>
    <row r="91" spans="1:3" x14ac:dyDescent="0.45">
      <c r="A91" s="2">
        <v>86</v>
      </c>
      <c r="B91" s="2" t="str">
        <f>"00103826"</f>
        <v>00103826</v>
      </c>
      <c r="C91" s="3" t="s">
        <v>8</v>
      </c>
    </row>
    <row r="92" spans="1:3" x14ac:dyDescent="0.45">
      <c r="A92" s="2">
        <v>87</v>
      </c>
      <c r="B92" s="2" t="str">
        <f>"00103881"</f>
        <v>00103881</v>
      </c>
      <c r="C92" s="3" t="s">
        <v>4</v>
      </c>
    </row>
    <row r="93" spans="1:3" x14ac:dyDescent="0.45">
      <c r="A93" s="2">
        <v>88</v>
      </c>
      <c r="B93" s="2" t="str">
        <f>"00104458"</f>
        <v>00104458</v>
      </c>
      <c r="C93" s="3" t="s">
        <v>4</v>
      </c>
    </row>
    <row r="94" spans="1:3" x14ac:dyDescent="0.45">
      <c r="A94" s="2">
        <v>89</v>
      </c>
      <c r="B94" s="2" t="str">
        <f>"00104625"</f>
        <v>00104625</v>
      </c>
      <c r="C94" s="3" t="s">
        <v>4</v>
      </c>
    </row>
    <row r="95" spans="1:3" x14ac:dyDescent="0.45">
      <c r="A95" s="2">
        <v>90</v>
      </c>
      <c r="B95" s="2" t="str">
        <f>"00104795"</f>
        <v>00104795</v>
      </c>
      <c r="C95" s="3" t="s">
        <v>4</v>
      </c>
    </row>
    <row r="96" spans="1:3" x14ac:dyDescent="0.45">
      <c r="A96" s="2">
        <v>91</v>
      </c>
      <c r="B96" s="2" t="str">
        <f>"00104804"</f>
        <v>00104804</v>
      </c>
      <c r="C96" s="3" t="str">
        <f>"002"</f>
        <v>002</v>
      </c>
    </row>
    <row r="97" spans="1:3" x14ac:dyDescent="0.45">
      <c r="A97" s="2">
        <v>92</v>
      </c>
      <c r="B97" s="2" t="str">
        <f>"00104864"</f>
        <v>00104864</v>
      </c>
      <c r="C97" s="3" t="s">
        <v>4</v>
      </c>
    </row>
    <row r="98" spans="1:3" x14ac:dyDescent="0.45">
      <c r="A98" s="2">
        <v>93</v>
      </c>
      <c r="B98" s="2" t="str">
        <f>"00105369"</f>
        <v>00105369</v>
      </c>
      <c r="C98" s="3" t="str">
        <f>"002"</f>
        <v>002</v>
      </c>
    </row>
    <row r="99" spans="1:3" x14ac:dyDescent="0.45">
      <c r="A99" s="2">
        <v>94</v>
      </c>
      <c r="B99" s="2" t="str">
        <f>"00105387"</f>
        <v>00105387</v>
      </c>
      <c r="C99" s="3" t="s">
        <v>4</v>
      </c>
    </row>
    <row r="100" spans="1:3" x14ac:dyDescent="0.45">
      <c r="A100" s="2">
        <v>95</v>
      </c>
      <c r="B100" s="2" t="str">
        <f>"00105693"</f>
        <v>00105693</v>
      </c>
      <c r="C100" s="3" t="s">
        <v>4</v>
      </c>
    </row>
    <row r="101" spans="1:3" x14ac:dyDescent="0.45">
      <c r="A101" s="2">
        <v>96</v>
      </c>
      <c r="B101" s="2" t="str">
        <f>"00107159"</f>
        <v>00107159</v>
      </c>
      <c r="C101" s="3" t="s">
        <v>8</v>
      </c>
    </row>
    <row r="102" spans="1:3" x14ac:dyDescent="0.45">
      <c r="A102" s="2">
        <v>97</v>
      </c>
      <c r="B102" s="2" t="str">
        <f>"00107796"</f>
        <v>00107796</v>
      </c>
      <c r="C102" s="3" t="str">
        <f>"002"</f>
        <v>002</v>
      </c>
    </row>
    <row r="103" spans="1:3" x14ac:dyDescent="0.45">
      <c r="A103" s="2">
        <v>98</v>
      </c>
      <c r="B103" s="2" t="str">
        <f>"00108252"</f>
        <v>00108252</v>
      </c>
      <c r="C103" s="3" t="str">
        <f>"002"</f>
        <v>002</v>
      </c>
    </row>
    <row r="104" spans="1:3" x14ac:dyDescent="0.45">
      <c r="A104" s="2">
        <v>99</v>
      </c>
      <c r="B104" s="2" t="str">
        <f>"00108763"</f>
        <v>00108763</v>
      </c>
      <c r="C104" s="3" t="s">
        <v>5</v>
      </c>
    </row>
    <row r="105" spans="1:3" x14ac:dyDescent="0.45">
      <c r="A105" s="2">
        <v>100</v>
      </c>
      <c r="B105" s="2" t="str">
        <f>"00108837"</f>
        <v>00108837</v>
      </c>
      <c r="C105" s="3" t="s">
        <v>4</v>
      </c>
    </row>
    <row r="106" spans="1:3" x14ac:dyDescent="0.45">
      <c r="A106" s="2">
        <v>101</v>
      </c>
      <c r="B106" s="2" t="str">
        <f>"00110924"</f>
        <v>00110924</v>
      </c>
      <c r="C106" s="3" t="s">
        <v>4</v>
      </c>
    </row>
    <row r="107" spans="1:3" x14ac:dyDescent="0.45">
      <c r="A107" s="2">
        <v>102</v>
      </c>
      <c r="B107" s="2" t="str">
        <f>"00111184"</f>
        <v>00111184</v>
      </c>
      <c r="C107" s="3" t="s">
        <v>4</v>
      </c>
    </row>
    <row r="108" spans="1:3" x14ac:dyDescent="0.45">
      <c r="A108" s="2">
        <v>103</v>
      </c>
      <c r="B108" s="2" t="str">
        <f>"00111394"</f>
        <v>00111394</v>
      </c>
      <c r="C108" s="3" t="s">
        <v>8</v>
      </c>
    </row>
    <row r="109" spans="1:3" x14ac:dyDescent="0.45">
      <c r="A109" s="2">
        <v>104</v>
      </c>
      <c r="B109" s="2" t="str">
        <f>"00111404"</f>
        <v>00111404</v>
      </c>
      <c r="C109" s="3" t="s">
        <v>4</v>
      </c>
    </row>
    <row r="110" spans="1:3" x14ac:dyDescent="0.45">
      <c r="A110" s="2">
        <v>105</v>
      </c>
      <c r="B110" s="2" t="str">
        <f>"00112372"</f>
        <v>00112372</v>
      </c>
      <c r="C110" s="3" t="s">
        <v>10</v>
      </c>
    </row>
    <row r="111" spans="1:3" x14ac:dyDescent="0.45">
      <c r="A111" s="2">
        <v>106</v>
      </c>
      <c r="B111" s="2" t="str">
        <f>"00112817"</f>
        <v>00112817</v>
      </c>
      <c r="C111" s="3" t="s">
        <v>4</v>
      </c>
    </row>
    <row r="112" spans="1:3" x14ac:dyDescent="0.45">
      <c r="A112" s="2">
        <v>107</v>
      </c>
      <c r="B112" s="2" t="str">
        <f>"00112958"</f>
        <v>00112958</v>
      </c>
      <c r="C112" s="3" t="str">
        <f>"002"</f>
        <v>002</v>
      </c>
    </row>
    <row r="113" spans="1:3" x14ac:dyDescent="0.45">
      <c r="A113" s="2">
        <v>108</v>
      </c>
      <c r="B113" s="2" t="str">
        <f>"00113250"</f>
        <v>00113250</v>
      </c>
      <c r="C113" s="3" t="s">
        <v>4</v>
      </c>
    </row>
    <row r="114" spans="1:3" x14ac:dyDescent="0.45">
      <c r="A114" s="2">
        <v>109</v>
      </c>
      <c r="B114" s="2" t="str">
        <f>"00113461"</f>
        <v>00113461</v>
      </c>
      <c r="C114" s="3" t="s">
        <v>4</v>
      </c>
    </row>
    <row r="115" spans="1:3" x14ac:dyDescent="0.45">
      <c r="A115" s="2">
        <v>110</v>
      </c>
      <c r="B115" s="2" t="str">
        <f>"00113658"</f>
        <v>00113658</v>
      </c>
      <c r="C115" s="3" t="s">
        <v>4</v>
      </c>
    </row>
    <row r="116" spans="1:3" x14ac:dyDescent="0.45">
      <c r="A116" s="2">
        <v>111</v>
      </c>
      <c r="B116" s="2" t="str">
        <f>"00113712"</f>
        <v>00113712</v>
      </c>
      <c r="C116" s="3" t="s">
        <v>10</v>
      </c>
    </row>
    <row r="117" spans="1:3" x14ac:dyDescent="0.45">
      <c r="A117" s="2">
        <v>112</v>
      </c>
      <c r="B117" s="2" t="str">
        <f>"00113995"</f>
        <v>00113995</v>
      </c>
      <c r="C117" s="3" t="s">
        <v>4</v>
      </c>
    </row>
    <row r="118" spans="1:3" x14ac:dyDescent="0.45">
      <c r="A118" s="2">
        <v>113</v>
      </c>
      <c r="B118" s="2" t="str">
        <f>"00114311"</f>
        <v>00114311</v>
      </c>
      <c r="C118" s="3" t="s">
        <v>4</v>
      </c>
    </row>
    <row r="119" spans="1:3" x14ac:dyDescent="0.45">
      <c r="A119" s="2">
        <v>114</v>
      </c>
      <c r="B119" s="2" t="str">
        <f>"00114712"</f>
        <v>00114712</v>
      </c>
      <c r="C119" s="3" t="s">
        <v>4</v>
      </c>
    </row>
    <row r="120" spans="1:3" x14ac:dyDescent="0.45">
      <c r="A120" s="2">
        <v>115</v>
      </c>
      <c r="B120" s="2" t="str">
        <f>"00114871"</f>
        <v>00114871</v>
      </c>
      <c r="C120" s="3" t="s">
        <v>11</v>
      </c>
    </row>
    <row r="121" spans="1:3" x14ac:dyDescent="0.45">
      <c r="A121" s="2">
        <v>116</v>
      </c>
      <c r="B121" s="2" t="str">
        <f>"00115096"</f>
        <v>00115096</v>
      </c>
      <c r="C121" s="3" t="s">
        <v>4</v>
      </c>
    </row>
    <row r="122" spans="1:3" x14ac:dyDescent="0.45">
      <c r="A122" s="2">
        <v>117</v>
      </c>
      <c r="B122" s="2" t="str">
        <f>"00115385"</f>
        <v>00115385</v>
      </c>
      <c r="C122" s="3" t="s">
        <v>4</v>
      </c>
    </row>
    <row r="123" spans="1:3" x14ac:dyDescent="0.45">
      <c r="A123" s="2">
        <v>118</v>
      </c>
      <c r="B123" s="2" t="str">
        <f>"00115641"</f>
        <v>00115641</v>
      </c>
      <c r="C123" s="3" t="s">
        <v>4</v>
      </c>
    </row>
    <row r="124" spans="1:3" x14ac:dyDescent="0.45">
      <c r="A124" s="2">
        <v>119</v>
      </c>
      <c r="B124" s="2" t="str">
        <f>"00115774"</f>
        <v>00115774</v>
      </c>
      <c r="C124" s="3" t="s">
        <v>4</v>
      </c>
    </row>
    <row r="125" spans="1:3" x14ac:dyDescent="0.45">
      <c r="A125" s="2">
        <v>120</v>
      </c>
      <c r="B125" s="2" t="str">
        <f>"00116049"</f>
        <v>00116049</v>
      </c>
      <c r="C125" s="3" t="s">
        <v>4</v>
      </c>
    </row>
    <row r="126" spans="1:3" x14ac:dyDescent="0.45">
      <c r="A126" s="2">
        <v>121</v>
      </c>
      <c r="B126" s="2" t="str">
        <f>"00116088"</f>
        <v>00116088</v>
      </c>
      <c r="C126" s="3" t="s">
        <v>4</v>
      </c>
    </row>
    <row r="127" spans="1:3" x14ac:dyDescent="0.45">
      <c r="A127" s="2">
        <v>122</v>
      </c>
      <c r="B127" s="2" t="str">
        <f>"00116441"</f>
        <v>00116441</v>
      </c>
      <c r="C127" s="3" t="s">
        <v>8</v>
      </c>
    </row>
    <row r="128" spans="1:3" x14ac:dyDescent="0.45">
      <c r="A128" s="2">
        <v>123</v>
      </c>
      <c r="B128" s="2" t="str">
        <f>"00116649"</f>
        <v>00116649</v>
      </c>
      <c r="C128" s="3" t="str">
        <f>"001"</f>
        <v>001</v>
      </c>
    </row>
    <row r="129" spans="1:3" x14ac:dyDescent="0.45">
      <c r="A129" s="2">
        <v>124</v>
      </c>
      <c r="B129" s="2" t="str">
        <f>"00117059"</f>
        <v>00117059</v>
      </c>
      <c r="C129" s="3" t="s">
        <v>8</v>
      </c>
    </row>
    <row r="130" spans="1:3" x14ac:dyDescent="0.45">
      <c r="A130" s="2">
        <v>125</v>
      </c>
      <c r="B130" s="2" t="str">
        <f>"00117159"</f>
        <v>00117159</v>
      </c>
      <c r="C130" s="3" t="s">
        <v>4</v>
      </c>
    </row>
    <row r="131" spans="1:3" x14ac:dyDescent="0.45">
      <c r="A131" s="2">
        <v>126</v>
      </c>
      <c r="B131" s="2" t="str">
        <f>"00117237"</f>
        <v>00117237</v>
      </c>
      <c r="C131" s="3" t="s">
        <v>10</v>
      </c>
    </row>
    <row r="132" spans="1:3" x14ac:dyDescent="0.45">
      <c r="A132" s="2">
        <v>127</v>
      </c>
      <c r="B132" s="2" t="str">
        <f>"00117443"</f>
        <v>00117443</v>
      </c>
      <c r="C132" s="3" t="s">
        <v>4</v>
      </c>
    </row>
    <row r="133" spans="1:3" x14ac:dyDescent="0.45">
      <c r="A133" s="2">
        <v>128</v>
      </c>
      <c r="B133" s="2" t="str">
        <f>"00117939"</f>
        <v>00117939</v>
      </c>
      <c r="C133" s="3" t="s">
        <v>4</v>
      </c>
    </row>
    <row r="134" spans="1:3" x14ac:dyDescent="0.45">
      <c r="A134" s="2">
        <v>129</v>
      </c>
      <c r="B134" s="2" t="str">
        <f>"00118408"</f>
        <v>00118408</v>
      </c>
      <c r="C134" s="3" t="s">
        <v>4</v>
      </c>
    </row>
    <row r="135" spans="1:3" x14ac:dyDescent="0.45">
      <c r="A135" s="2">
        <v>130</v>
      </c>
      <c r="B135" s="2" t="str">
        <f>"00118455"</f>
        <v>00118455</v>
      </c>
      <c r="C135" s="3" t="str">
        <f>"002"</f>
        <v>002</v>
      </c>
    </row>
    <row r="136" spans="1:3" x14ac:dyDescent="0.45">
      <c r="A136" s="2">
        <v>131</v>
      </c>
      <c r="B136" s="2" t="str">
        <f>"00118793"</f>
        <v>00118793</v>
      </c>
      <c r="C136" s="3" t="s">
        <v>8</v>
      </c>
    </row>
    <row r="137" spans="1:3" x14ac:dyDescent="0.45">
      <c r="A137" s="2">
        <v>132</v>
      </c>
      <c r="B137" s="2" t="str">
        <f>"00118879"</f>
        <v>00118879</v>
      </c>
      <c r="C137" s="3" t="s">
        <v>4</v>
      </c>
    </row>
    <row r="138" spans="1:3" x14ac:dyDescent="0.45">
      <c r="A138" s="2">
        <v>133</v>
      </c>
      <c r="B138" s="2" t="str">
        <f>"00118973"</f>
        <v>00118973</v>
      </c>
      <c r="C138" s="3" t="s">
        <v>4</v>
      </c>
    </row>
    <row r="139" spans="1:3" x14ac:dyDescent="0.45">
      <c r="A139" s="2">
        <v>134</v>
      </c>
      <c r="B139" s="2" t="str">
        <f>"00119090"</f>
        <v>00119090</v>
      </c>
      <c r="C139" s="3" t="s">
        <v>4</v>
      </c>
    </row>
    <row r="140" spans="1:3" x14ac:dyDescent="0.45">
      <c r="A140" s="2">
        <v>135</v>
      </c>
      <c r="B140" s="2" t="str">
        <f>"00119191"</f>
        <v>00119191</v>
      </c>
      <c r="C140" s="3" t="s">
        <v>4</v>
      </c>
    </row>
    <row r="141" spans="1:3" x14ac:dyDescent="0.45">
      <c r="A141" s="2">
        <v>136</v>
      </c>
      <c r="B141" s="2" t="str">
        <f>"00119235"</f>
        <v>00119235</v>
      </c>
      <c r="C141" s="3" t="s">
        <v>10</v>
      </c>
    </row>
    <row r="142" spans="1:3" x14ac:dyDescent="0.45">
      <c r="A142" s="2">
        <v>137</v>
      </c>
      <c r="B142" s="2" t="str">
        <f>"00119316"</f>
        <v>00119316</v>
      </c>
      <c r="C142" s="3" t="s">
        <v>4</v>
      </c>
    </row>
    <row r="143" spans="1:3" x14ac:dyDescent="0.45">
      <c r="A143" s="2">
        <v>138</v>
      </c>
      <c r="B143" s="2" t="str">
        <f>"00119519"</f>
        <v>00119519</v>
      </c>
      <c r="C143" s="3" t="s">
        <v>8</v>
      </c>
    </row>
    <row r="144" spans="1:3" x14ac:dyDescent="0.45">
      <c r="A144" s="2">
        <v>139</v>
      </c>
      <c r="B144" s="2" t="str">
        <f>"00119908"</f>
        <v>00119908</v>
      </c>
      <c r="C144" s="3" t="s">
        <v>4</v>
      </c>
    </row>
    <row r="145" spans="1:3" x14ac:dyDescent="0.45">
      <c r="A145" s="2">
        <v>140</v>
      </c>
      <c r="B145" s="2" t="str">
        <f>"00120086"</f>
        <v>00120086</v>
      </c>
      <c r="C145" s="3" t="s">
        <v>4</v>
      </c>
    </row>
    <row r="146" spans="1:3" x14ac:dyDescent="0.45">
      <c r="A146" s="2">
        <v>141</v>
      </c>
      <c r="B146" s="2" t="str">
        <f>"00120131"</f>
        <v>00120131</v>
      </c>
      <c r="C146" s="3" t="s">
        <v>4</v>
      </c>
    </row>
    <row r="147" spans="1:3" x14ac:dyDescent="0.45">
      <c r="A147" s="2">
        <v>142</v>
      </c>
      <c r="B147" s="2" t="str">
        <f>"00120237"</f>
        <v>00120237</v>
      </c>
      <c r="C147" s="3" t="s">
        <v>5</v>
      </c>
    </row>
    <row r="148" spans="1:3" x14ac:dyDescent="0.45">
      <c r="A148" s="2">
        <v>143</v>
      </c>
      <c r="B148" s="2" t="str">
        <f>"00120251"</f>
        <v>00120251</v>
      </c>
      <c r="C148" s="3" t="str">
        <f>"002"</f>
        <v>002</v>
      </c>
    </row>
    <row r="149" spans="1:3" x14ac:dyDescent="0.45">
      <c r="A149" s="2">
        <v>144</v>
      </c>
      <c r="B149" s="2" t="str">
        <f>"00120317"</f>
        <v>00120317</v>
      </c>
      <c r="C149" s="3" t="s">
        <v>4</v>
      </c>
    </row>
    <row r="150" spans="1:3" x14ac:dyDescent="0.45">
      <c r="A150" s="2">
        <v>145</v>
      </c>
      <c r="B150" s="2" t="str">
        <f>"00120477"</f>
        <v>00120477</v>
      </c>
      <c r="C150" s="3" t="str">
        <f>"002"</f>
        <v>002</v>
      </c>
    </row>
    <row r="151" spans="1:3" x14ac:dyDescent="0.45">
      <c r="A151" s="2">
        <v>146</v>
      </c>
      <c r="B151" s="2" t="str">
        <f>"00120767"</f>
        <v>00120767</v>
      </c>
      <c r="C151" s="3" t="str">
        <f>"002"</f>
        <v>002</v>
      </c>
    </row>
    <row r="152" spans="1:3" x14ac:dyDescent="0.45">
      <c r="A152" s="2">
        <v>147</v>
      </c>
      <c r="B152" s="2" t="str">
        <f>"00121894"</f>
        <v>00121894</v>
      </c>
      <c r="C152" s="3" t="s">
        <v>4</v>
      </c>
    </row>
    <row r="153" spans="1:3" x14ac:dyDescent="0.45">
      <c r="A153" s="2">
        <v>148</v>
      </c>
      <c r="B153" s="2" t="str">
        <f>"00121953"</f>
        <v>00121953</v>
      </c>
      <c r="C153" s="3" t="s">
        <v>4</v>
      </c>
    </row>
    <row r="154" spans="1:3" x14ac:dyDescent="0.45">
      <c r="A154" s="2">
        <v>149</v>
      </c>
      <c r="B154" s="2" t="str">
        <f>"00122054"</f>
        <v>00122054</v>
      </c>
      <c r="C154" s="3" t="s">
        <v>4</v>
      </c>
    </row>
    <row r="155" spans="1:3" x14ac:dyDescent="0.45">
      <c r="A155" s="2">
        <v>150</v>
      </c>
      <c r="B155" s="2" t="str">
        <f>"00122380"</f>
        <v>00122380</v>
      </c>
      <c r="C155" s="3" t="str">
        <f>"002"</f>
        <v>002</v>
      </c>
    </row>
    <row r="156" spans="1:3" x14ac:dyDescent="0.45">
      <c r="A156" s="2">
        <v>151</v>
      </c>
      <c r="B156" s="2" t="str">
        <f>"00122545"</f>
        <v>00122545</v>
      </c>
      <c r="C156" s="3" t="s">
        <v>8</v>
      </c>
    </row>
    <row r="157" spans="1:3" x14ac:dyDescent="0.45">
      <c r="A157" s="2">
        <v>152</v>
      </c>
      <c r="B157" s="2" t="str">
        <f>"00122799"</f>
        <v>00122799</v>
      </c>
      <c r="C157" s="3" t="s">
        <v>11</v>
      </c>
    </row>
    <row r="158" spans="1:3" x14ac:dyDescent="0.45">
      <c r="A158" s="2">
        <v>153</v>
      </c>
      <c r="B158" s="2" t="str">
        <f>"00123855"</f>
        <v>00123855</v>
      </c>
      <c r="C158" s="3" t="s">
        <v>4</v>
      </c>
    </row>
    <row r="159" spans="1:3" x14ac:dyDescent="0.45">
      <c r="A159" s="2">
        <v>154</v>
      </c>
      <c r="B159" s="2" t="str">
        <f>"00123947"</f>
        <v>00123947</v>
      </c>
      <c r="C159" s="3" t="s">
        <v>4</v>
      </c>
    </row>
    <row r="160" spans="1:3" x14ac:dyDescent="0.45">
      <c r="A160" s="2">
        <v>155</v>
      </c>
      <c r="B160" s="2" t="str">
        <f>"00124013"</f>
        <v>00124013</v>
      </c>
      <c r="C160" s="3" t="s">
        <v>4</v>
      </c>
    </row>
    <row r="161" spans="1:3" x14ac:dyDescent="0.45">
      <c r="A161" s="2">
        <v>156</v>
      </c>
      <c r="B161" s="2" t="str">
        <f>"00124046"</f>
        <v>00124046</v>
      </c>
      <c r="C161" s="3" t="s">
        <v>4</v>
      </c>
    </row>
    <row r="162" spans="1:3" x14ac:dyDescent="0.45">
      <c r="A162" s="2">
        <v>157</v>
      </c>
      <c r="B162" s="2" t="str">
        <f>"00124166"</f>
        <v>00124166</v>
      </c>
      <c r="C162" s="3" t="s">
        <v>4</v>
      </c>
    </row>
    <row r="163" spans="1:3" x14ac:dyDescent="0.45">
      <c r="A163" s="2">
        <v>158</v>
      </c>
      <c r="B163" s="2" t="str">
        <f>"00124409"</f>
        <v>00124409</v>
      </c>
      <c r="C163" s="3" t="s">
        <v>4</v>
      </c>
    </row>
    <row r="164" spans="1:3" x14ac:dyDescent="0.45">
      <c r="A164" s="2">
        <v>159</v>
      </c>
      <c r="B164" s="2" t="str">
        <f>"00124645"</f>
        <v>00124645</v>
      </c>
      <c r="C164" s="3" t="s">
        <v>4</v>
      </c>
    </row>
    <row r="165" spans="1:3" x14ac:dyDescent="0.45">
      <c r="A165" s="2">
        <v>160</v>
      </c>
      <c r="B165" s="2" t="str">
        <f>"00124658"</f>
        <v>00124658</v>
      </c>
      <c r="C165" s="3" t="s">
        <v>4</v>
      </c>
    </row>
    <row r="166" spans="1:3" x14ac:dyDescent="0.45">
      <c r="A166" s="2">
        <v>161</v>
      </c>
      <c r="B166" s="2" t="str">
        <f>"00124712"</f>
        <v>00124712</v>
      </c>
      <c r="C166" s="3" t="s">
        <v>4</v>
      </c>
    </row>
    <row r="167" spans="1:3" x14ac:dyDescent="0.45">
      <c r="A167" s="2">
        <v>162</v>
      </c>
      <c r="B167" s="2" t="str">
        <f>"00124925"</f>
        <v>00124925</v>
      </c>
      <c r="C167" s="3" t="s">
        <v>4</v>
      </c>
    </row>
    <row r="168" spans="1:3" x14ac:dyDescent="0.45">
      <c r="A168" s="2">
        <v>163</v>
      </c>
      <c r="B168" s="2" t="str">
        <f>"00124962"</f>
        <v>00124962</v>
      </c>
      <c r="C168" s="3" t="s">
        <v>4</v>
      </c>
    </row>
    <row r="169" spans="1:3" x14ac:dyDescent="0.45">
      <c r="A169" s="2">
        <v>164</v>
      </c>
      <c r="B169" s="2" t="str">
        <f>"00125102"</f>
        <v>00125102</v>
      </c>
      <c r="C169" s="3" t="s">
        <v>4</v>
      </c>
    </row>
    <row r="170" spans="1:3" x14ac:dyDescent="0.45">
      <c r="A170" s="2">
        <v>165</v>
      </c>
      <c r="B170" s="2" t="str">
        <f>"00125382"</f>
        <v>00125382</v>
      </c>
      <c r="C170" s="3" t="s">
        <v>4</v>
      </c>
    </row>
    <row r="171" spans="1:3" x14ac:dyDescent="0.45">
      <c r="A171" s="2">
        <v>166</v>
      </c>
      <c r="B171" s="2" t="str">
        <f>"00125429"</f>
        <v>00125429</v>
      </c>
      <c r="C171" s="3" t="s">
        <v>4</v>
      </c>
    </row>
    <row r="172" spans="1:3" x14ac:dyDescent="0.45">
      <c r="A172" s="2">
        <v>167</v>
      </c>
      <c r="B172" s="2" t="str">
        <f>"00125525"</f>
        <v>00125525</v>
      </c>
      <c r="C172" s="3" t="s">
        <v>4</v>
      </c>
    </row>
    <row r="173" spans="1:3" x14ac:dyDescent="0.45">
      <c r="A173" s="2">
        <v>168</v>
      </c>
      <c r="B173" s="2" t="str">
        <f>"00125645"</f>
        <v>00125645</v>
      </c>
      <c r="C173" s="3" t="s">
        <v>4</v>
      </c>
    </row>
    <row r="174" spans="1:3" x14ac:dyDescent="0.45">
      <c r="A174" s="2">
        <v>169</v>
      </c>
      <c r="B174" s="2" t="str">
        <f>"00125852"</f>
        <v>00125852</v>
      </c>
      <c r="C174" s="3" t="s">
        <v>4</v>
      </c>
    </row>
    <row r="175" spans="1:3" x14ac:dyDescent="0.45">
      <c r="A175" s="2">
        <v>170</v>
      </c>
      <c r="B175" s="2" t="str">
        <f>"00126098"</f>
        <v>00126098</v>
      </c>
      <c r="C175" s="3" t="s">
        <v>4</v>
      </c>
    </row>
    <row r="176" spans="1:3" x14ac:dyDescent="0.45">
      <c r="A176" s="2">
        <v>171</v>
      </c>
      <c r="B176" s="2" t="str">
        <f>"00126189"</f>
        <v>00126189</v>
      </c>
      <c r="C176" s="3" t="s">
        <v>4</v>
      </c>
    </row>
    <row r="177" spans="1:3" x14ac:dyDescent="0.45">
      <c r="A177" s="2">
        <v>172</v>
      </c>
      <c r="B177" s="2" t="str">
        <f>"00126593"</f>
        <v>00126593</v>
      </c>
      <c r="C177" s="3" t="s">
        <v>4</v>
      </c>
    </row>
    <row r="178" spans="1:3" x14ac:dyDescent="0.45">
      <c r="A178" s="2">
        <v>173</v>
      </c>
      <c r="B178" s="2" t="str">
        <f>"00126947"</f>
        <v>00126947</v>
      </c>
      <c r="C178" s="3" t="s">
        <v>4</v>
      </c>
    </row>
    <row r="179" spans="1:3" x14ac:dyDescent="0.45">
      <c r="A179" s="2">
        <v>174</v>
      </c>
      <c r="B179" s="2" t="str">
        <f>"00127490"</f>
        <v>00127490</v>
      </c>
      <c r="C179" s="3" t="s">
        <v>4</v>
      </c>
    </row>
    <row r="180" spans="1:3" x14ac:dyDescent="0.45">
      <c r="A180" s="2">
        <v>175</v>
      </c>
      <c r="B180" s="2" t="str">
        <f>"00127591"</f>
        <v>00127591</v>
      </c>
      <c r="C180" s="3" t="s">
        <v>4</v>
      </c>
    </row>
    <row r="181" spans="1:3" x14ac:dyDescent="0.45">
      <c r="A181" s="2">
        <v>176</v>
      </c>
      <c r="B181" s="2" t="str">
        <f>"00127595"</f>
        <v>00127595</v>
      </c>
      <c r="C181" s="3" t="s">
        <v>4</v>
      </c>
    </row>
    <row r="182" spans="1:3" x14ac:dyDescent="0.45">
      <c r="A182" s="2">
        <v>177</v>
      </c>
      <c r="B182" s="2" t="str">
        <f>"00127618"</f>
        <v>00127618</v>
      </c>
      <c r="C182" s="3" t="s">
        <v>4</v>
      </c>
    </row>
    <row r="183" spans="1:3" x14ac:dyDescent="0.45">
      <c r="A183" s="2">
        <v>178</v>
      </c>
      <c r="B183" s="2" t="str">
        <f>"00127620"</f>
        <v>00127620</v>
      </c>
      <c r="C183" s="3" t="s">
        <v>4</v>
      </c>
    </row>
    <row r="184" spans="1:3" x14ac:dyDescent="0.45">
      <c r="A184" s="2">
        <v>179</v>
      </c>
      <c r="B184" s="2" t="str">
        <f>"00127677"</f>
        <v>00127677</v>
      </c>
      <c r="C184" s="3" t="s">
        <v>4</v>
      </c>
    </row>
    <row r="185" spans="1:3" x14ac:dyDescent="0.45">
      <c r="A185" s="2">
        <v>180</v>
      </c>
      <c r="B185" s="2" t="str">
        <f>"00128045"</f>
        <v>00128045</v>
      </c>
      <c r="C185" s="3" t="s">
        <v>4</v>
      </c>
    </row>
    <row r="186" spans="1:3" x14ac:dyDescent="0.45">
      <c r="A186" s="2">
        <v>181</v>
      </c>
      <c r="B186" s="2" t="str">
        <f>"00128142"</f>
        <v>00128142</v>
      </c>
      <c r="C186" s="3" t="s">
        <v>11</v>
      </c>
    </row>
    <row r="187" spans="1:3" x14ac:dyDescent="0.45">
      <c r="A187" s="2">
        <v>182</v>
      </c>
      <c r="B187" s="2" t="str">
        <f>"00128219"</f>
        <v>00128219</v>
      </c>
      <c r="C187" s="3" t="s">
        <v>6</v>
      </c>
    </row>
    <row r="188" spans="1:3" x14ac:dyDescent="0.45">
      <c r="A188" s="2">
        <v>183</v>
      </c>
      <c r="B188" s="2" t="str">
        <f>"00128279"</f>
        <v>00128279</v>
      </c>
      <c r="C188" s="3" t="s">
        <v>4</v>
      </c>
    </row>
    <row r="189" spans="1:3" x14ac:dyDescent="0.45">
      <c r="A189" s="2">
        <v>184</v>
      </c>
      <c r="B189" s="2" t="str">
        <f>"00128541"</f>
        <v>00128541</v>
      </c>
      <c r="C189" s="3" t="s">
        <v>4</v>
      </c>
    </row>
    <row r="190" spans="1:3" x14ac:dyDescent="0.45">
      <c r="A190" s="2">
        <v>185</v>
      </c>
      <c r="B190" s="2" t="str">
        <f>"00128638"</f>
        <v>00128638</v>
      </c>
      <c r="C190" s="3" t="s">
        <v>4</v>
      </c>
    </row>
    <row r="191" spans="1:3" x14ac:dyDescent="0.45">
      <c r="A191" s="2">
        <v>186</v>
      </c>
      <c r="B191" s="2" t="str">
        <f>"00128661"</f>
        <v>00128661</v>
      </c>
      <c r="C191" s="3" t="s">
        <v>4</v>
      </c>
    </row>
    <row r="192" spans="1:3" x14ac:dyDescent="0.45">
      <c r="A192" s="2">
        <v>187</v>
      </c>
      <c r="B192" s="2" t="str">
        <f>"00128839"</f>
        <v>00128839</v>
      </c>
      <c r="C192" s="3" t="s">
        <v>4</v>
      </c>
    </row>
    <row r="193" spans="1:3" x14ac:dyDescent="0.45">
      <c r="A193" s="2">
        <v>188</v>
      </c>
      <c r="B193" s="2" t="str">
        <f>"00128879"</f>
        <v>00128879</v>
      </c>
      <c r="C193" s="3" t="s">
        <v>4</v>
      </c>
    </row>
    <row r="194" spans="1:3" x14ac:dyDescent="0.45">
      <c r="A194" s="2">
        <v>189</v>
      </c>
      <c r="B194" s="2" t="str">
        <f>"00129292"</f>
        <v>00129292</v>
      </c>
      <c r="C194" s="3" t="str">
        <f>"002"</f>
        <v>002</v>
      </c>
    </row>
    <row r="195" spans="1:3" x14ac:dyDescent="0.45">
      <c r="A195" s="2">
        <v>190</v>
      </c>
      <c r="B195" s="2" t="str">
        <f>"00129570"</f>
        <v>00129570</v>
      </c>
      <c r="C195" s="3" t="s">
        <v>4</v>
      </c>
    </row>
    <row r="196" spans="1:3" x14ac:dyDescent="0.45">
      <c r="A196" s="2">
        <v>191</v>
      </c>
      <c r="B196" s="2" t="str">
        <f>"00129636"</f>
        <v>00129636</v>
      </c>
      <c r="C196" s="3" t="str">
        <f>"002"</f>
        <v>002</v>
      </c>
    </row>
    <row r="197" spans="1:3" x14ac:dyDescent="0.45">
      <c r="A197" s="2">
        <v>192</v>
      </c>
      <c r="B197" s="2" t="str">
        <f>"00129719"</f>
        <v>00129719</v>
      </c>
      <c r="C197" s="3" t="s">
        <v>4</v>
      </c>
    </row>
    <row r="198" spans="1:3" x14ac:dyDescent="0.45">
      <c r="A198" s="2">
        <v>193</v>
      </c>
      <c r="B198" s="2" t="str">
        <f>"00129730"</f>
        <v>00129730</v>
      </c>
      <c r="C198" s="3" t="s">
        <v>8</v>
      </c>
    </row>
    <row r="199" spans="1:3" x14ac:dyDescent="0.45">
      <c r="A199" s="2">
        <v>194</v>
      </c>
      <c r="B199" s="2" t="str">
        <f>"00130563"</f>
        <v>00130563</v>
      </c>
      <c r="C199" s="3" t="s">
        <v>8</v>
      </c>
    </row>
    <row r="200" spans="1:3" x14ac:dyDescent="0.45">
      <c r="A200" s="2">
        <v>195</v>
      </c>
      <c r="B200" s="2" t="str">
        <f>"00130740"</f>
        <v>00130740</v>
      </c>
      <c r="C200" s="3" t="s">
        <v>4</v>
      </c>
    </row>
    <row r="201" spans="1:3" x14ac:dyDescent="0.45">
      <c r="A201" s="2">
        <v>196</v>
      </c>
      <c r="B201" s="2" t="str">
        <f>"00132806"</f>
        <v>00132806</v>
      </c>
      <c r="C201" s="3" t="str">
        <f>"002"</f>
        <v>002</v>
      </c>
    </row>
    <row r="202" spans="1:3" x14ac:dyDescent="0.45">
      <c r="A202" s="2">
        <v>197</v>
      </c>
      <c r="B202" s="2" t="str">
        <f>"00132854"</f>
        <v>00132854</v>
      </c>
      <c r="C202" s="3" t="s">
        <v>4</v>
      </c>
    </row>
    <row r="203" spans="1:3" x14ac:dyDescent="0.45">
      <c r="A203" s="2">
        <v>198</v>
      </c>
      <c r="B203" s="2" t="str">
        <f>"00132877"</f>
        <v>00132877</v>
      </c>
      <c r="C203" s="3" t="str">
        <f>"002"</f>
        <v>002</v>
      </c>
    </row>
    <row r="204" spans="1:3" x14ac:dyDescent="0.45">
      <c r="A204" s="2">
        <v>199</v>
      </c>
      <c r="B204" s="2" t="str">
        <f>"00134608"</f>
        <v>00134608</v>
      </c>
      <c r="C204" s="3" t="s">
        <v>8</v>
      </c>
    </row>
    <row r="205" spans="1:3" x14ac:dyDescent="0.45">
      <c r="A205" s="2">
        <v>200</v>
      </c>
      <c r="B205" s="2" t="str">
        <f>"00135031"</f>
        <v>00135031</v>
      </c>
      <c r="C205" s="3" t="s">
        <v>10</v>
      </c>
    </row>
    <row r="206" spans="1:3" x14ac:dyDescent="0.45">
      <c r="A206" s="2">
        <v>201</v>
      </c>
      <c r="B206" s="2" t="str">
        <f>"00135525"</f>
        <v>00135525</v>
      </c>
      <c r="C206" s="3" t="s">
        <v>4</v>
      </c>
    </row>
    <row r="207" spans="1:3" x14ac:dyDescent="0.45">
      <c r="A207" s="2">
        <v>202</v>
      </c>
      <c r="B207" s="2" t="str">
        <f>"00136916"</f>
        <v>00136916</v>
      </c>
      <c r="C207" s="3" t="s">
        <v>4</v>
      </c>
    </row>
    <row r="208" spans="1:3" x14ac:dyDescent="0.45">
      <c r="A208" s="2">
        <v>203</v>
      </c>
      <c r="B208" s="2" t="str">
        <f>"00137243"</f>
        <v>00137243</v>
      </c>
      <c r="C208" s="3" t="s">
        <v>4</v>
      </c>
    </row>
    <row r="209" spans="1:3" x14ac:dyDescent="0.45">
      <c r="A209" s="2">
        <v>204</v>
      </c>
      <c r="B209" s="2" t="str">
        <f>"00137334"</f>
        <v>00137334</v>
      </c>
      <c r="C209" s="3" t="s">
        <v>8</v>
      </c>
    </row>
    <row r="210" spans="1:3" x14ac:dyDescent="0.45">
      <c r="A210" s="2">
        <v>205</v>
      </c>
      <c r="B210" s="2" t="str">
        <f>"00138508"</f>
        <v>00138508</v>
      </c>
      <c r="C210" s="3" t="s">
        <v>4</v>
      </c>
    </row>
    <row r="211" spans="1:3" x14ac:dyDescent="0.45">
      <c r="A211" s="2">
        <v>206</v>
      </c>
      <c r="B211" s="2" t="str">
        <f>"00139349"</f>
        <v>00139349</v>
      </c>
      <c r="C211" s="3" t="s">
        <v>4</v>
      </c>
    </row>
    <row r="212" spans="1:3" x14ac:dyDescent="0.45">
      <c r="A212" s="2">
        <v>207</v>
      </c>
      <c r="B212" s="2" t="str">
        <f>"00141037"</f>
        <v>00141037</v>
      </c>
      <c r="C212" s="3" t="str">
        <f>"002"</f>
        <v>002</v>
      </c>
    </row>
    <row r="213" spans="1:3" x14ac:dyDescent="0.45">
      <c r="A213" s="2">
        <v>208</v>
      </c>
      <c r="B213" s="2" t="str">
        <f>"00141198"</f>
        <v>00141198</v>
      </c>
      <c r="C213" s="3" t="s">
        <v>4</v>
      </c>
    </row>
    <row r="214" spans="1:3" x14ac:dyDescent="0.45">
      <c r="A214" s="2">
        <v>209</v>
      </c>
      <c r="B214" s="2" t="str">
        <f>"00142168"</f>
        <v>00142168</v>
      </c>
      <c r="C214" s="3" t="s">
        <v>4</v>
      </c>
    </row>
    <row r="215" spans="1:3" x14ac:dyDescent="0.45">
      <c r="A215" s="2">
        <v>210</v>
      </c>
      <c r="B215" s="2" t="str">
        <f>"00143657"</f>
        <v>00143657</v>
      </c>
      <c r="C215" s="3" t="str">
        <f>"002"</f>
        <v>002</v>
      </c>
    </row>
    <row r="216" spans="1:3" x14ac:dyDescent="0.45">
      <c r="A216" s="2">
        <v>211</v>
      </c>
      <c r="B216" s="2" t="str">
        <f>"00143932"</f>
        <v>00143932</v>
      </c>
      <c r="C216" s="3" t="s">
        <v>4</v>
      </c>
    </row>
    <row r="217" spans="1:3" x14ac:dyDescent="0.45">
      <c r="A217" s="2">
        <v>212</v>
      </c>
      <c r="B217" s="2" t="str">
        <f>"00144072"</f>
        <v>00144072</v>
      </c>
      <c r="C217" s="3" t="s">
        <v>4</v>
      </c>
    </row>
    <row r="218" spans="1:3" x14ac:dyDescent="0.45">
      <c r="A218" s="2">
        <v>213</v>
      </c>
      <c r="B218" s="2" t="str">
        <f>"00144479"</f>
        <v>00144479</v>
      </c>
      <c r="C218" s="3" t="s">
        <v>4</v>
      </c>
    </row>
    <row r="219" spans="1:3" x14ac:dyDescent="0.45">
      <c r="A219" s="2">
        <v>214</v>
      </c>
      <c r="B219" s="2" t="str">
        <f>"00145819"</f>
        <v>00145819</v>
      </c>
      <c r="C219" s="3" t="s">
        <v>4</v>
      </c>
    </row>
    <row r="220" spans="1:3" x14ac:dyDescent="0.45">
      <c r="A220" s="2">
        <v>215</v>
      </c>
      <c r="B220" s="2" t="str">
        <f>"00146994"</f>
        <v>00146994</v>
      </c>
      <c r="C220" s="3" t="str">
        <f>"002"</f>
        <v>002</v>
      </c>
    </row>
    <row r="221" spans="1:3" x14ac:dyDescent="0.45">
      <c r="A221" s="2">
        <v>216</v>
      </c>
      <c r="B221" s="2" t="str">
        <f>"00147075"</f>
        <v>00147075</v>
      </c>
      <c r="C221" s="3" t="s">
        <v>8</v>
      </c>
    </row>
    <row r="222" spans="1:3" x14ac:dyDescent="0.45">
      <c r="A222" s="2">
        <v>217</v>
      </c>
      <c r="B222" s="2" t="str">
        <f>"00147409"</f>
        <v>00147409</v>
      </c>
      <c r="C222" s="3" t="str">
        <f>"002"</f>
        <v>002</v>
      </c>
    </row>
    <row r="223" spans="1:3" x14ac:dyDescent="0.45">
      <c r="A223" s="2">
        <v>218</v>
      </c>
      <c r="B223" s="2" t="str">
        <f>"00147875"</f>
        <v>00147875</v>
      </c>
      <c r="C223" s="3" t="s">
        <v>4</v>
      </c>
    </row>
    <row r="224" spans="1:3" x14ac:dyDescent="0.45">
      <c r="A224" s="2">
        <v>219</v>
      </c>
      <c r="B224" s="2" t="str">
        <f>"00148907"</f>
        <v>00148907</v>
      </c>
      <c r="C224" s="3" t="s">
        <v>4</v>
      </c>
    </row>
    <row r="225" spans="1:3" x14ac:dyDescent="0.45">
      <c r="A225" s="2">
        <v>220</v>
      </c>
      <c r="B225" s="2" t="str">
        <f>"00151252"</f>
        <v>00151252</v>
      </c>
      <c r="C225" s="3" t="s">
        <v>4</v>
      </c>
    </row>
    <row r="226" spans="1:3" x14ac:dyDescent="0.45">
      <c r="A226" s="2">
        <v>221</v>
      </c>
      <c r="B226" s="2" t="str">
        <f>"00152824"</f>
        <v>00152824</v>
      </c>
      <c r="C226" s="3" t="s">
        <v>4</v>
      </c>
    </row>
    <row r="227" spans="1:3" x14ac:dyDescent="0.45">
      <c r="A227" s="2">
        <v>222</v>
      </c>
      <c r="B227" s="2" t="str">
        <f>"00152850"</f>
        <v>00152850</v>
      </c>
      <c r="C227" s="3" t="s">
        <v>4</v>
      </c>
    </row>
    <row r="228" spans="1:3" x14ac:dyDescent="0.45">
      <c r="A228" s="2">
        <v>223</v>
      </c>
      <c r="B228" s="2" t="str">
        <f>"00152982"</f>
        <v>00152982</v>
      </c>
      <c r="C228" s="3" t="s">
        <v>4</v>
      </c>
    </row>
    <row r="229" spans="1:3" x14ac:dyDescent="0.45">
      <c r="A229" s="2">
        <v>224</v>
      </c>
      <c r="B229" s="2" t="str">
        <f>"00153835"</f>
        <v>00153835</v>
      </c>
      <c r="C229" s="3" t="s">
        <v>8</v>
      </c>
    </row>
    <row r="230" spans="1:3" x14ac:dyDescent="0.45">
      <c r="A230" s="2">
        <v>225</v>
      </c>
      <c r="B230" s="2" t="str">
        <f>"00153930"</f>
        <v>00153930</v>
      </c>
      <c r="C230" s="3" t="s">
        <v>6</v>
      </c>
    </row>
    <row r="231" spans="1:3" x14ac:dyDescent="0.45">
      <c r="A231" s="2">
        <v>226</v>
      </c>
      <c r="B231" s="2" t="str">
        <f>"00155544"</f>
        <v>00155544</v>
      </c>
      <c r="C231" s="3" t="s">
        <v>4</v>
      </c>
    </row>
    <row r="232" spans="1:3" x14ac:dyDescent="0.45">
      <c r="A232" s="2">
        <v>227</v>
      </c>
      <c r="B232" s="2" t="str">
        <f>"00155612"</f>
        <v>00155612</v>
      </c>
      <c r="C232" s="3" t="s">
        <v>4</v>
      </c>
    </row>
    <row r="233" spans="1:3" x14ac:dyDescent="0.45">
      <c r="A233" s="2">
        <v>228</v>
      </c>
      <c r="B233" s="2" t="str">
        <f>"00156191"</f>
        <v>00156191</v>
      </c>
      <c r="C233" s="3" t="s">
        <v>4</v>
      </c>
    </row>
    <row r="234" spans="1:3" x14ac:dyDescent="0.45">
      <c r="A234" s="2">
        <v>229</v>
      </c>
      <c r="B234" s="2" t="str">
        <f>"00156198"</f>
        <v>00156198</v>
      </c>
      <c r="C234" s="3" t="s">
        <v>4</v>
      </c>
    </row>
    <row r="235" spans="1:3" x14ac:dyDescent="0.45">
      <c r="A235" s="2">
        <v>230</v>
      </c>
      <c r="B235" s="2" t="str">
        <f>"00156388"</f>
        <v>00156388</v>
      </c>
      <c r="C235" s="3" t="s">
        <v>8</v>
      </c>
    </row>
    <row r="236" spans="1:3" x14ac:dyDescent="0.45">
      <c r="A236" s="2">
        <v>231</v>
      </c>
      <c r="B236" s="2" t="str">
        <f>"00156695"</f>
        <v>00156695</v>
      </c>
      <c r="C236" s="3" t="str">
        <f>"004"</f>
        <v>004</v>
      </c>
    </row>
    <row r="237" spans="1:3" x14ac:dyDescent="0.45">
      <c r="A237" s="2">
        <v>232</v>
      </c>
      <c r="B237" s="2" t="str">
        <f>"00156942"</f>
        <v>00156942</v>
      </c>
      <c r="C237" s="3" t="s">
        <v>4</v>
      </c>
    </row>
    <row r="238" spans="1:3" x14ac:dyDescent="0.45">
      <c r="A238" s="2">
        <v>233</v>
      </c>
      <c r="B238" s="2" t="str">
        <f>"00159876"</f>
        <v>00159876</v>
      </c>
      <c r="C238" s="3" t="s">
        <v>5</v>
      </c>
    </row>
    <row r="239" spans="1:3" x14ac:dyDescent="0.45">
      <c r="A239" s="2">
        <v>234</v>
      </c>
      <c r="B239" s="2" t="str">
        <f>"00160543"</f>
        <v>00160543</v>
      </c>
      <c r="C239" s="3" t="s">
        <v>6</v>
      </c>
    </row>
    <row r="240" spans="1:3" x14ac:dyDescent="0.45">
      <c r="A240" s="2">
        <v>235</v>
      </c>
      <c r="B240" s="2" t="str">
        <f>"00161481"</f>
        <v>00161481</v>
      </c>
      <c r="C240" s="3" t="s">
        <v>4</v>
      </c>
    </row>
    <row r="241" spans="1:3" x14ac:dyDescent="0.45">
      <c r="A241" s="2">
        <v>236</v>
      </c>
      <c r="B241" s="2" t="str">
        <f>"00162595"</f>
        <v>00162595</v>
      </c>
      <c r="C241" s="3" t="s">
        <v>4</v>
      </c>
    </row>
    <row r="242" spans="1:3" x14ac:dyDescent="0.45">
      <c r="A242" s="2">
        <v>237</v>
      </c>
      <c r="B242" s="2" t="str">
        <f>"00162841"</f>
        <v>00162841</v>
      </c>
      <c r="C242" s="3" t="s">
        <v>4</v>
      </c>
    </row>
    <row r="243" spans="1:3" x14ac:dyDescent="0.45">
      <c r="A243" s="2">
        <v>238</v>
      </c>
      <c r="B243" s="2" t="str">
        <f>"00163876"</f>
        <v>00163876</v>
      </c>
      <c r="C243" s="3" t="s">
        <v>4</v>
      </c>
    </row>
    <row r="244" spans="1:3" x14ac:dyDescent="0.45">
      <c r="A244" s="2">
        <v>239</v>
      </c>
      <c r="B244" s="2" t="str">
        <f>"00164389"</f>
        <v>00164389</v>
      </c>
      <c r="C244" s="3" t="s">
        <v>6</v>
      </c>
    </row>
    <row r="245" spans="1:3" x14ac:dyDescent="0.45">
      <c r="A245" s="2">
        <v>240</v>
      </c>
      <c r="B245" s="2" t="str">
        <f>"00165854"</f>
        <v>00165854</v>
      </c>
      <c r="C245" s="3" t="s">
        <v>4</v>
      </c>
    </row>
    <row r="246" spans="1:3" x14ac:dyDescent="0.45">
      <c r="A246" s="2">
        <v>241</v>
      </c>
      <c r="B246" s="2" t="str">
        <f>"00165888"</f>
        <v>00165888</v>
      </c>
      <c r="C246" s="3" t="s">
        <v>11</v>
      </c>
    </row>
    <row r="247" spans="1:3" x14ac:dyDescent="0.45">
      <c r="A247" s="2">
        <v>242</v>
      </c>
      <c r="B247" s="2" t="str">
        <f>"00165959"</f>
        <v>00165959</v>
      </c>
      <c r="C247" s="3" t="s">
        <v>6</v>
      </c>
    </row>
    <row r="248" spans="1:3" x14ac:dyDescent="0.45">
      <c r="A248" s="2">
        <v>243</v>
      </c>
      <c r="B248" s="2" t="str">
        <f>"00166021"</f>
        <v>00166021</v>
      </c>
      <c r="C248" s="3" t="s">
        <v>6</v>
      </c>
    </row>
    <row r="249" spans="1:3" x14ac:dyDescent="0.45">
      <c r="A249" s="2">
        <v>244</v>
      </c>
      <c r="B249" s="2" t="str">
        <f>"00167590"</f>
        <v>00167590</v>
      </c>
      <c r="C249" s="3" t="s">
        <v>4</v>
      </c>
    </row>
    <row r="250" spans="1:3" x14ac:dyDescent="0.45">
      <c r="A250" s="2">
        <v>245</v>
      </c>
      <c r="B250" s="2" t="str">
        <f>"00167730"</f>
        <v>00167730</v>
      </c>
      <c r="C250" s="3" t="s">
        <v>4</v>
      </c>
    </row>
    <row r="251" spans="1:3" x14ac:dyDescent="0.45">
      <c r="A251" s="2">
        <v>246</v>
      </c>
      <c r="B251" s="2" t="str">
        <f>"00168717"</f>
        <v>00168717</v>
      </c>
      <c r="C251" s="3" t="str">
        <f>"002"</f>
        <v>002</v>
      </c>
    </row>
    <row r="252" spans="1:3" x14ac:dyDescent="0.45">
      <c r="A252" s="2">
        <v>247</v>
      </c>
      <c r="B252" s="2" t="str">
        <f>"00172186"</f>
        <v>00172186</v>
      </c>
      <c r="C252" s="3" t="s">
        <v>4</v>
      </c>
    </row>
    <row r="253" spans="1:3" x14ac:dyDescent="0.45">
      <c r="A253" s="2">
        <v>248</v>
      </c>
      <c r="B253" s="2" t="str">
        <f>"00173587"</f>
        <v>00173587</v>
      </c>
      <c r="C253" s="3" t="s">
        <v>4</v>
      </c>
    </row>
    <row r="254" spans="1:3" x14ac:dyDescent="0.45">
      <c r="A254" s="2">
        <v>249</v>
      </c>
      <c r="B254" s="2" t="str">
        <f>"00175015"</f>
        <v>00175015</v>
      </c>
      <c r="C254" s="3" t="s">
        <v>5</v>
      </c>
    </row>
    <row r="255" spans="1:3" x14ac:dyDescent="0.45">
      <c r="A255" s="2">
        <v>250</v>
      </c>
      <c r="B255" s="2" t="str">
        <f>"00182373"</f>
        <v>00182373</v>
      </c>
      <c r="C255" s="3" t="s">
        <v>4</v>
      </c>
    </row>
    <row r="256" spans="1:3" x14ac:dyDescent="0.45">
      <c r="A256" s="2">
        <v>251</v>
      </c>
      <c r="B256" s="2" t="str">
        <f>"00182419"</f>
        <v>00182419</v>
      </c>
      <c r="C256" s="3" t="s">
        <v>4</v>
      </c>
    </row>
    <row r="257" spans="1:3" x14ac:dyDescent="0.45">
      <c r="A257" s="2">
        <v>252</v>
      </c>
      <c r="B257" s="2" t="str">
        <f>"00182570"</f>
        <v>00182570</v>
      </c>
      <c r="C257" s="3" t="s">
        <v>4</v>
      </c>
    </row>
    <row r="258" spans="1:3" x14ac:dyDescent="0.45">
      <c r="A258" s="2">
        <v>253</v>
      </c>
      <c r="B258" s="2" t="str">
        <f>"00184518"</f>
        <v>00184518</v>
      </c>
      <c r="C258" s="3" t="s">
        <v>4</v>
      </c>
    </row>
    <row r="259" spans="1:3" x14ac:dyDescent="0.45">
      <c r="A259" s="2">
        <v>254</v>
      </c>
      <c r="B259" s="2" t="str">
        <f>"00184958"</f>
        <v>00184958</v>
      </c>
      <c r="C259" s="3" t="s">
        <v>6</v>
      </c>
    </row>
    <row r="260" spans="1:3" x14ac:dyDescent="0.45">
      <c r="A260" s="2">
        <v>255</v>
      </c>
      <c r="B260" s="2" t="str">
        <f>"00185129"</f>
        <v>00185129</v>
      </c>
      <c r="C260" s="3" t="s">
        <v>4</v>
      </c>
    </row>
    <row r="261" spans="1:3" x14ac:dyDescent="0.45">
      <c r="A261" s="2">
        <v>256</v>
      </c>
      <c r="B261" s="2" t="str">
        <f>"00185443"</f>
        <v>00185443</v>
      </c>
      <c r="C261" s="3" t="str">
        <f>"002"</f>
        <v>002</v>
      </c>
    </row>
    <row r="262" spans="1:3" x14ac:dyDescent="0.45">
      <c r="A262" s="2">
        <v>257</v>
      </c>
      <c r="B262" s="2" t="str">
        <f>"00185555"</f>
        <v>00185555</v>
      </c>
      <c r="C262" s="3" t="s">
        <v>4</v>
      </c>
    </row>
    <row r="263" spans="1:3" x14ac:dyDescent="0.45">
      <c r="A263" s="2">
        <v>258</v>
      </c>
      <c r="B263" s="2" t="str">
        <f>"00186416"</f>
        <v>00186416</v>
      </c>
      <c r="C263" s="3" t="s">
        <v>4</v>
      </c>
    </row>
    <row r="264" spans="1:3" x14ac:dyDescent="0.45">
      <c r="A264" s="2">
        <v>259</v>
      </c>
      <c r="B264" s="2" t="str">
        <f>"00187242"</f>
        <v>00187242</v>
      </c>
      <c r="C264" s="3" t="s">
        <v>8</v>
      </c>
    </row>
    <row r="265" spans="1:3" x14ac:dyDescent="0.45">
      <c r="A265" s="2">
        <v>260</v>
      </c>
      <c r="B265" s="2" t="str">
        <f>"00187977"</f>
        <v>00187977</v>
      </c>
      <c r="C265" s="3" t="s">
        <v>10</v>
      </c>
    </row>
    <row r="266" spans="1:3" x14ac:dyDescent="0.45">
      <c r="A266" s="2">
        <v>261</v>
      </c>
      <c r="B266" s="2" t="str">
        <f>"00188414"</f>
        <v>00188414</v>
      </c>
      <c r="C266" s="3" t="s">
        <v>4</v>
      </c>
    </row>
    <row r="267" spans="1:3" x14ac:dyDescent="0.45">
      <c r="A267" s="2">
        <v>262</v>
      </c>
      <c r="B267" s="2" t="str">
        <f>"00189411"</f>
        <v>00189411</v>
      </c>
      <c r="C267" s="3" t="s">
        <v>4</v>
      </c>
    </row>
    <row r="268" spans="1:3" x14ac:dyDescent="0.45">
      <c r="A268" s="2">
        <v>263</v>
      </c>
      <c r="B268" s="2" t="str">
        <f>"00190955"</f>
        <v>00190955</v>
      </c>
      <c r="C268" s="3" t="s">
        <v>4</v>
      </c>
    </row>
    <row r="269" spans="1:3" x14ac:dyDescent="0.45">
      <c r="A269" s="2">
        <v>264</v>
      </c>
      <c r="B269" s="2" t="str">
        <f>"00191169"</f>
        <v>00191169</v>
      </c>
      <c r="C269" s="3" t="s">
        <v>4</v>
      </c>
    </row>
    <row r="270" spans="1:3" x14ac:dyDescent="0.45">
      <c r="A270" s="2">
        <v>265</v>
      </c>
      <c r="B270" s="2" t="str">
        <f>"00191278"</f>
        <v>00191278</v>
      </c>
      <c r="C270" s="3" t="s">
        <v>4</v>
      </c>
    </row>
    <row r="271" spans="1:3" x14ac:dyDescent="0.45">
      <c r="A271" s="2">
        <v>266</v>
      </c>
      <c r="B271" s="2" t="str">
        <f>"00191443"</f>
        <v>00191443</v>
      </c>
      <c r="C271" s="3" t="s">
        <v>4</v>
      </c>
    </row>
    <row r="272" spans="1:3" x14ac:dyDescent="0.45">
      <c r="A272" s="2">
        <v>267</v>
      </c>
      <c r="B272" s="2" t="str">
        <f>"00191967"</f>
        <v>00191967</v>
      </c>
      <c r="C272" s="3" t="s">
        <v>6</v>
      </c>
    </row>
    <row r="273" spans="1:3" x14ac:dyDescent="0.45">
      <c r="A273" s="2">
        <v>268</v>
      </c>
      <c r="B273" s="2" t="str">
        <f>"00192482"</f>
        <v>00192482</v>
      </c>
      <c r="C273" s="3" t="s">
        <v>4</v>
      </c>
    </row>
    <row r="274" spans="1:3" x14ac:dyDescent="0.45">
      <c r="A274" s="2">
        <v>269</v>
      </c>
      <c r="B274" s="2" t="str">
        <f>"00193479"</f>
        <v>00193479</v>
      </c>
      <c r="C274" s="3" t="s">
        <v>8</v>
      </c>
    </row>
    <row r="275" spans="1:3" x14ac:dyDescent="0.45">
      <c r="A275" s="2">
        <v>270</v>
      </c>
      <c r="B275" s="2" t="str">
        <f>"00194174"</f>
        <v>00194174</v>
      </c>
      <c r="C275" s="3" t="s">
        <v>4</v>
      </c>
    </row>
    <row r="276" spans="1:3" x14ac:dyDescent="0.45">
      <c r="A276" s="2">
        <v>271</v>
      </c>
      <c r="B276" s="2" t="str">
        <f>"00194332"</f>
        <v>00194332</v>
      </c>
      <c r="C276" s="3" t="s">
        <v>4</v>
      </c>
    </row>
    <row r="277" spans="1:3" x14ac:dyDescent="0.45">
      <c r="A277" s="2">
        <v>272</v>
      </c>
      <c r="B277" s="2" t="str">
        <f>"00195645"</f>
        <v>00195645</v>
      </c>
      <c r="C277" s="3" t="s">
        <v>4</v>
      </c>
    </row>
    <row r="278" spans="1:3" x14ac:dyDescent="0.45">
      <c r="A278" s="2">
        <v>273</v>
      </c>
      <c r="B278" s="2" t="str">
        <f>"00195647"</f>
        <v>00195647</v>
      </c>
      <c r="C278" s="3" t="s">
        <v>4</v>
      </c>
    </row>
    <row r="279" spans="1:3" x14ac:dyDescent="0.45">
      <c r="A279" s="2">
        <v>274</v>
      </c>
      <c r="B279" s="2" t="str">
        <f>"00195658"</f>
        <v>00195658</v>
      </c>
      <c r="C279" s="3" t="s">
        <v>4</v>
      </c>
    </row>
    <row r="280" spans="1:3" x14ac:dyDescent="0.45">
      <c r="A280" s="2">
        <v>275</v>
      </c>
      <c r="B280" s="2" t="str">
        <f>"00196491"</f>
        <v>00196491</v>
      </c>
      <c r="C280" s="3" t="s">
        <v>4</v>
      </c>
    </row>
    <row r="281" spans="1:3" x14ac:dyDescent="0.45">
      <c r="A281" s="2">
        <v>276</v>
      </c>
      <c r="B281" s="2" t="str">
        <f>"00196494"</f>
        <v>00196494</v>
      </c>
      <c r="C281" s="3" t="s">
        <v>4</v>
      </c>
    </row>
    <row r="282" spans="1:3" x14ac:dyDescent="0.45">
      <c r="A282" s="2">
        <v>277</v>
      </c>
      <c r="B282" s="2" t="str">
        <f>"00198153"</f>
        <v>00198153</v>
      </c>
      <c r="C282" s="3" t="s">
        <v>4</v>
      </c>
    </row>
    <row r="283" spans="1:3" x14ac:dyDescent="0.45">
      <c r="A283" s="2">
        <v>278</v>
      </c>
      <c r="B283" s="2" t="str">
        <f>"00199030"</f>
        <v>00199030</v>
      </c>
      <c r="C283" s="3" t="s">
        <v>10</v>
      </c>
    </row>
    <row r="284" spans="1:3" x14ac:dyDescent="0.45">
      <c r="A284" s="2">
        <v>279</v>
      </c>
      <c r="B284" s="2" t="str">
        <f>"00199799"</f>
        <v>00199799</v>
      </c>
      <c r="C284" s="3" t="s">
        <v>4</v>
      </c>
    </row>
    <row r="285" spans="1:3" x14ac:dyDescent="0.45">
      <c r="A285" s="2">
        <v>280</v>
      </c>
      <c r="B285" s="2" t="str">
        <f>"00199809"</f>
        <v>00199809</v>
      </c>
      <c r="C285" s="3" t="s">
        <v>6</v>
      </c>
    </row>
    <row r="286" spans="1:3" x14ac:dyDescent="0.45">
      <c r="A286" s="2">
        <v>281</v>
      </c>
      <c r="B286" s="2" t="str">
        <f>"00201443"</f>
        <v>00201443</v>
      </c>
      <c r="C286" s="3" t="s">
        <v>4</v>
      </c>
    </row>
    <row r="287" spans="1:3" x14ac:dyDescent="0.45">
      <c r="A287" s="2">
        <v>282</v>
      </c>
      <c r="B287" s="2" t="str">
        <f>"00201878"</f>
        <v>00201878</v>
      </c>
      <c r="C287" s="3" t="s">
        <v>8</v>
      </c>
    </row>
    <row r="288" spans="1:3" x14ac:dyDescent="0.45">
      <c r="A288" s="2">
        <v>283</v>
      </c>
      <c r="B288" s="2" t="str">
        <f>"00202395"</f>
        <v>00202395</v>
      </c>
      <c r="C288" s="3" t="s">
        <v>6</v>
      </c>
    </row>
    <row r="289" spans="1:3" x14ac:dyDescent="0.45">
      <c r="A289" s="2">
        <v>284</v>
      </c>
      <c r="B289" s="2" t="str">
        <f>"00202951"</f>
        <v>00202951</v>
      </c>
      <c r="C289" s="3" t="s">
        <v>4</v>
      </c>
    </row>
    <row r="290" spans="1:3" x14ac:dyDescent="0.45">
      <c r="A290" s="2">
        <v>285</v>
      </c>
      <c r="B290" s="2" t="str">
        <f>"00202970"</f>
        <v>00202970</v>
      </c>
      <c r="C290" s="3" t="s">
        <v>8</v>
      </c>
    </row>
    <row r="291" spans="1:3" x14ac:dyDescent="0.45">
      <c r="A291" s="2">
        <v>286</v>
      </c>
      <c r="B291" s="2" t="str">
        <f>"00203160"</f>
        <v>00203160</v>
      </c>
      <c r="C291" s="3" t="s">
        <v>4</v>
      </c>
    </row>
    <row r="292" spans="1:3" x14ac:dyDescent="0.45">
      <c r="A292" s="2">
        <v>287</v>
      </c>
      <c r="B292" s="2" t="str">
        <f>"00203321"</f>
        <v>00203321</v>
      </c>
      <c r="C292" s="3" t="str">
        <f>"004"</f>
        <v>004</v>
      </c>
    </row>
    <row r="293" spans="1:3" x14ac:dyDescent="0.45">
      <c r="A293" s="2">
        <v>288</v>
      </c>
      <c r="B293" s="2" t="str">
        <f>"00203511"</f>
        <v>00203511</v>
      </c>
      <c r="C293" s="3" t="s">
        <v>4</v>
      </c>
    </row>
    <row r="294" spans="1:3" x14ac:dyDescent="0.45">
      <c r="A294" s="2">
        <v>289</v>
      </c>
      <c r="B294" s="2" t="str">
        <f>"00206610"</f>
        <v>00206610</v>
      </c>
      <c r="C294" s="3" t="s">
        <v>8</v>
      </c>
    </row>
    <row r="295" spans="1:3" x14ac:dyDescent="0.45">
      <c r="A295" s="2">
        <v>290</v>
      </c>
      <c r="B295" s="2" t="str">
        <f>"00206669"</f>
        <v>00206669</v>
      </c>
      <c r="C295" s="3" t="s">
        <v>4</v>
      </c>
    </row>
    <row r="296" spans="1:3" x14ac:dyDescent="0.45">
      <c r="A296" s="2">
        <v>291</v>
      </c>
      <c r="B296" s="2" t="str">
        <f>"00206699"</f>
        <v>00206699</v>
      </c>
      <c r="C296" s="3" t="s">
        <v>4</v>
      </c>
    </row>
    <row r="297" spans="1:3" x14ac:dyDescent="0.45">
      <c r="A297" s="2">
        <v>292</v>
      </c>
      <c r="B297" s="2" t="str">
        <f>"00208045"</f>
        <v>00208045</v>
      </c>
      <c r="C297" s="3" t="s">
        <v>4</v>
      </c>
    </row>
    <row r="298" spans="1:3" x14ac:dyDescent="0.45">
      <c r="A298" s="2">
        <v>293</v>
      </c>
      <c r="B298" s="2" t="str">
        <f>"00208990"</f>
        <v>00208990</v>
      </c>
      <c r="C298" s="3" t="s">
        <v>8</v>
      </c>
    </row>
    <row r="299" spans="1:3" x14ac:dyDescent="0.45">
      <c r="A299" s="2">
        <v>294</v>
      </c>
      <c r="B299" s="2" t="str">
        <f>"00209489"</f>
        <v>00209489</v>
      </c>
      <c r="C299" s="3" t="s">
        <v>4</v>
      </c>
    </row>
    <row r="300" spans="1:3" x14ac:dyDescent="0.45">
      <c r="A300" s="2">
        <v>295</v>
      </c>
      <c r="B300" s="2" t="str">
        <f>"00209611"</f>
        <v>00209611</v>
      </c>
      <c r="C300" s="3" t="s">
        <v>4</v>
      </c>
    </row>
    <row r="301" spans="1:3" x14ac:dyDescent="0.45">
      <c r="A301" s="2">
        <v>296</v>
      </c>
      <c r="B301" s="2" t="str">
        <f>"00209622"</f>
        <v>00209622</v>
      </c>
      <c r="C301" s="3" t="s">
        <v>4</v>
      </c>
    </row>
    <row r="302" spans="1:3" x14ac:dyDescent="0.45">
      <c r="A302" s="2">
        <v>297</v>
      </c>
      <c r="B302" s="2" t="str">
        <f>"00209784"</f>
        <v>00209784</v>
      </c>
      <c r="C302" s="3" t="s">
        <v>4</v>
      </c>
    </row>
    <row r="303" spans="1:3" x14ac:dyDescent="0.45">
      <c r="A303" s="2">
        <v>298</v>
      </c>
      <c r="B303" s="2" t="str">
        <f>"00210092"</f>
        <v>00210092</v>
      </c>
      <c r="C303" s="3" t="s">
        <v>4</v>
      </c>
    </row>
    <row r="304" spans="1:3" x14ac:dyDescent="0.45">
      <c r="A304" s="2">
        <v>299</v>
      </c>
      <c r="B304" s="2" t="str">
        <f>"00210382"</f>
        <v>00210382</v>
      </c>
      <c r="C304" s="3" t="s">
        <v>10</v>
      </c>
    </row>
    <row r="305" spans="1:3" x14ac:dyDescent="0.45">
      <c r="A305" s="2">
        <v>300</v>
      </c>
      <c r="B305" s="2" t="str">
        <f>"00212032"</f>
        <v>00212032</v>
      </c>
      <c r="C305" s="3" t="s">
        <v>4</v>
      </c>
    </row>
    <row r="306" spans="1:3" x14ac:dyDescent="0.45">
      <c r="A306" s="2">
        <v>301</v>
      </c>
      <c r="B306" s="2" t="str">
        <f>"00212328"</f>
        <v>00212328</v>
      </c>
      <c r="C306" s="3" t="s">
        <v>4</v>
      </c>
    </row>
    <row r="307" spans="1:3" x14ac:dyDescent="0.45">
      <c r="A307" s="2">
        <v>302</v>
      </c>
      <c r="B307" s="2" t="str">
        <f>"00212782"</f>
        <v>00212782</v>
      </c>
      <c r="C307" s="3" t="s">
        <v>4</v>
      </c>
    </row>
    <row r="308" spans="1:3" x14ac:dyDescent="0.45">
      <c r="A308" s="2">
        <v>303</v>
      </c>
      <c r="B308" s="2" t="str">
        <f>"00213220"</f>
        <v>00213220</v>
      </c>
      <c r="C308" s="3" t="s">
        <v>4</v>
      </c>
    </row>
    <row r="309" spans="1:3" x14ac:dyDescent="0.45">
      <c r="A309" s="2">
        <v>304</v>
      </c>
      <c r="B309" s="2" t="str">
        <f>"00213351"</f>
        <v>00213351</v>
      </c>
      <c r="C309" s="3" t="s">
        <v>4</v>
      </c>
    </row>
    <row r="310" spans="1:3" x14ac:dyDescent="0.45">
      <c r="A310" s="2">
        <v>305</v>
      </c>
      <c r="B310" s="2" t="str">
        <f>"00214474"</f>
        <v>00214474</v>
      </c>
      <c r="C310" s="3" t="s">
        <v>4</v>
      </c>
    </row>
    <row r="311" spans="1:3" x14ac:dyDescent="0.45">
      <c r="A311" s="2">
        <v>306</v>
      </c>
      <c r="B311" s="2" t="str">
        <f>"00214614"</f>
        <v>00214614</v>
      </c>
      <c r="C311" s="3" t="s">
        <v>4</v>
      </c>
    </row>
    <row r="312" spans="1:3" x14ac:dyDescent="0.45">
      <c r="A312" s="2">
        <v>307</v>
      </c>
      <c r="B312" s="2" t="str">
        <f>"00214815"</f>
        <v>00214815</v>
      </c>
      <c r="C312" s="3" t="s">
        <v>4</v>
      </c>
    </row>
    <row r="313" spans="1:3" x14ac:dyDescent="0.45">
      <c r="A313" s="2">
        <v>308</v>
      </c>
      <c r="B313" s="2" t="str">
        <f>"00215792"</f>
        <v>00215792</v>
      </c>
      <c r="C313" s="3" t="s">
        <v>4</v>
      </c>
    </row>
    <row r="314" spans="1:3" x14ac:dyDescent="0.45">
      <c r="A314" s="2">
        <v>309</v>
      </c>
      <c r="B314" s="2" t="str">
        <f>"00216300"</f>
        <v>00216300</v>
      </c>
      <c r="C314" s="3" t="s">
        <v>4</v>
      </c>
    </row>
    <row r="315" spans="1:3" x14ac:dyDescent="0.45">
      <c r="A315" s="2">
        <v>310</v>
      </c>
      <c r="B315" s="2" t="str">
        <f>"00217892"</f>
        <v>00217892</v>
      </c>
      <c r="C315" s="3" t="s">
        <v>4</v>
      </c>
    </row>
    <row r="316" spans="1:3" x14ac:dyDescent="0.45">
      <c r="A316" s="2">
        <v>311</v>
      </c>
      <c r="B316" s="2" t="str">
        <f>"00217910"</f>
        <v>00217910</v>
      </c>
      <c r="C316" s="3" t="s">
        <v>8</v>
      </c>
    </row>
    <row r="317" spans="1:3" x14ac:dyDescent="0.45">
      <c r="A317" s="2">
        <v>312</v>
      </c>
      <c r="B317" s="2" t="str">
        <f>"00219144"</f>
        <v>00219144</v>
      </c>
      <c r="C317" s="3" t="s">
        <v>4</v>
      </c>
    </row>
    <row r="318" spans="1:3" x14ac:dyDescent="0.45">
      <c r="A318" s="2">
        <v>313</v>
      </c>
      <c r="B318" s="2" t="str">
        <f>"00219412"</f>
        <v>00219412</v>
      </c>
      <c r="C318" s="3" t="s">
        <v>4</v>
      </c>
    </row>
    <row r="319" spans="1:3" x14ac:dyDescent="0.45">
      <c r="A319" s="2">
        <v>314</v>
      </c>
      <c r="B319" s="2" t="str">
        <f>"00219589"</f>
        <v>00219589</v>
      </c>
      <c r="C319" s="3" t="s">
        <v>4</v>
      </c>
    </row>
    <row r="320" spans="1:3" ht="28.5" x14ac:dyDescent="0.45">
      <c r="A320" s="2">
        <v>315</v>
      </c>
      <c r="B320" s="2" t="str">
        <f>"00219975"</f>
        <v>00219975</v>
      </c>
      <c r="C320" s="3" t="s">
        <v>21</v>
      </c>
    </row>
    <row r="321" spans="1:3" x14ac:dyDescent="0.45">
      <c r="A321" s="2">
        <v>316</v>
      </c>
      <c r="B321" s="2" t="str">
        <f>"00220416"</f>
        <v>00220416</v>
      </c>
      <c r="C321" s="3" t="s">
        <v>10</v>
      </c>
    </row>
    <row r="322" spans="1:3" x14ac:dyDescent="0.45">
      <c r="A322" s="2">
        <v>317</v>
      </c>
      <c r="B322" s="2" t="str">
        <f>"00220545"</f>
        <v>00220545</v>
      </c>
      <c r="C322" s="3" t="s">
        <v>4</v>
      </c>
    </row>
    <row r="323" spans="1:3" x14ac:dyDescent="0.45">
      <c r="A323" s="2">
        <v>318</v>
      </c>
      <c r="B323" s="2" t="str">
        <f>"00220692"</f>
        <v>00220692</v>
      </c>
      <c r="C323" s="3" t="s">
        <v>5</v>
      </c>
    </row>
    <row r="324" spans="1:3" x14ac:dyDescent="0.45">
      <c r="A324" s="2">
        <v>319</v>
      </c>
      <c r="B324" s="2" t="str">
        <f>"00221892"</f>
        <v>00221892</v>
      </c>
      <c r="C324" s="3" t="s">
        <v>4</v>
      </c>
    </row>
    <row r="325" spans="1:3" x14ac:dyDescent="0.45">
      <c r="A325" s="2">
        <v>320</v>
      </c>
      <c r="B325" s="2" t="str">
        <f>"00222997"</f>
        <v>00222997</v>
      </c>
      <c r="C325" s="3" t="s">
        <v>4</v>
      </c>
    </row>
    <row r="326" spans="1:3" x14ac:dyDescent="0.45">
      <c r="A326" s="2">
        <v>321</v>
      </c>
      <c r="B326" s="2" t="str">
        <f>"00223193"</f>
        <v>00223193</v>
      </c>
      <c r="C326" s="3" t="s">
        <v>8</v>
      </c>
    </row>
    <row r="327" spans="1:3" x14ac:dyDescent="0.45">
      <c r="A327" s="2">
        <v>322</v>
      </c>
      <c r="B327" s="2" t="str">
        <f>"00223270"</f>
        <v>00223270</v>
      </c>
      <c r="C327" s="3" t="s">
        <v>4</v>
      </c>
    </row>
    <row r="328" spans="1:3" x14ac:dyDescent="0.45">
      <c r="A328" s="2">
        <v>323</v>
      </c>
      <c r="B328" s="2" t="str">
        <f>"00223665"</f>
        <v>00223665</v>
      </c>
      <c r="C328" s="3" t="s">
        <v>6</v>
      </c>
    </row>
    <row r="329" spans="1:3" x14ac:dyDescent="0.45">
      <c r="A329" s="2">
        <v>324</v>
      </c>
      <c r="B329" s="2" t="str">
        <f>"00224247"</f>
        <v>00224247</v>
      </c>
      <c r="C329" s="3" t="s">
        <v>4</v>
      </c>
    </row>
    <row r="330" spans="1:3" x14ac:dyDescent="0.45">
      <c r="A330" s="2">
        <v>325</v>
      </c>
      <c r="B330" s="2" t="str">
        <f>"00224288"</f>
        <v>00224288</v>
      </c>
      <c r="C330" s="3" t="s">
        <v>4</v>
      </c>
    </row>
    <row r="331" spans="1:3" x14ac:dyDescent="0.45">
      <c r="A331" s="2">
        <v>326</v>
      </c>
      <c r="B331" s="2" t="str">
        <f>"00224738"</f>
        <v>00224738</v>
      </c>
      <c r="C331" s="3" t="s">
        <v>4</v>
      </c>
    </row>
    <row r="332" spans="1:3" x14ac:dyDescent="0.45">
      <c r="A332" s="2">
        <v>327</v>
      </c>
      <c r="B332" s="2" t="str">
        <f>"00225470"</f>
        <v>00225470</v>
      </c>
      <c r="C332" s="3" t="s">
        <v>4</v>
      </c>
    </row>
    <row r="333" spans="1:3" x14ac:dyDescent="0.45">
      <c r="A333" s="2">
        <v>328</v>
      </c>
      <c r="B333" s="2" t="str">
        <f>"00225617"</f>
        <v>00225617</v>
      </c>
      <c r="C333" s="3" t="s">
        <v>4</v>
      </c>
    </row>
    <row r="334" spans="1:3" x14ac:dyDescent="0.45">
      <c r="A334" s="2">
        <v>329</v>
      </c>
      <c r="B334" s="2" t="str">
        <f>"00225624"</f>
        <v>00225624</v>
      </c>
      <c r="C334" s="3" t="s">
        <v>4</v>
      </c>
    </row>
    <row r="335" spans="1:3" x14ac:dyDescent="0.45">
      <c r="A335" s="2">
        <v>330</v>
      </c>
      <c r="B335" s="2" t="str">
        <f>"00226421"</f>
        <v>00226421</v>
      </c>
      <c r="C335" s="3" t="s">
        <v>5</v>
      </c>
    </row>
    <row r="336" spans="1:3" x14ac:dyDescent="0.45">
      <c r="A336" s="2">
        <v>331</v>
      </c>
      <c r="B336" s="2" t="str">
        <f>"00226585"</f>
        <v>00226585</v>
      </c>
      <c r="C336" s="3" t="s">
        <v>4</v>
      </c>
    </row>
    <row r="337" spans="1:3" x14ac:dyDescent="0.45">
      <c r="A337" s="2">
        <v>332</v>
      </c>
      <c r="B337" s="2" t="str">
        <f>"00226918"</f>
        <v>00226918</v>
      </c>
      <c r="C337" s="3" t="s">
        <v>4</v>
      </c>
    </row>
    <row r="338" spans="1:3" x14ac:dyDescent="0.45">
      <c r="A338" s="2">
        <v>333</v>
      </c>
      <c r="B338" s="2" t="str">
        <f>"00227110"</f>
        <v>00227110</v>
      </c>
      <c r="C338" s="3" t="s">
        <v>4</v>
      </c>
    </row>
    <row r="339" spans="1:3" x14ac:dyDescent="0.45">
      <c r="A339" s="2">
        <v>334</v>
      </c>
      <c r="B339" s="2" t="str">
        <f>"00227501"</f>
        <v>00227501</v>
      </c>
      <c r="C339" s="3" t="s">
        <v>4</v>
      </c>
    </row>
    <row r="340" spans="1:3" x14ac:dyDescent="0.45">
      <c r="A340" s="2">
        <v>335</v>
      </c>
      <c r="B340" s="2" t="str">
        <f>"00227793"</f>
        <v>00227793</v>
      </c>
      <c r="C340" s="3" t="s">
        <v>5</v>
      </c>
    </row>
    <row r="341" spans="1:3" x14ac:dyDescent="0.45">
      <c r="A341" s="2">
        <v>336</v>
      </c>
      <c r="B341" s="2" t="str">
        <f>"00228782"</f>
        <v>00228782</v>
      </c>
      <c r="C341" s="3" t="s">
        <v>4</v>
      </c>
    </row>
    <row r="342" spans="1:3" x14ac:dyDescent="0.45">
      <c r="A342" s="2">
        <v>337</v>
      </c>
      <c r="B342" s="2" t="str">
        <f>"00230198"</f>
        <v>00230198</v>
      </c>
      <c r="C342" s="3" t="str">
        <f>"002"</f>
        <v>002</v>
      </c>
    </row>
    <row r="343" spans="1:3" x14ac:dyDescent="0.45">
      <c r="A343" s="2">
        <v>338</v>
      </c>
      <c r="B343" s="2" t="str">
        <f>"00231398"</f>
        <v>00231398</v>
      </c>
      <c r="C343" s="3" t="s">
        <v>4</v>
      </c>
    </row>
    <row r="344" spans="1:3" x14ac:dyDescent="0.45">
      <c r="A344" s="2">
        <v>339</v>
      </c>
      <c r="B344" s="2" t="str">
        <f>"00231805"</f>
        <v>00231805</v>
      </c>
      <c r="C344" s="3" t="s">
        <v>4</v>
      </c>
    </row>
    <row r="345" spans="1:3" x14ac:dyDescent="0.45">
      <c r="A345" s="2">
        <v>340</v>
      </c>
      <c r="B345" s="2" t="str">
        <f>"00231834"</f>
        <v>00231834</v>
      </c>
      <c r="C345" s="3" t="s">
        <v>4</v>
      </c>
    </row>
    <row r="346" spans="1:3" x14ac:dyDescent="0.45">
      <c r="A346" s="2">
        <v>341</v>
      </c>
      <c r="B346" s="2" t="str">
        <f>"00232570"</f>
        <v>00232570</v>
      </c>
      <c r="C346" s="3" t="s">
        <v>8</v>
      </c>
    </row>
    <row r="347" spans="1:3" x14ac:dyDescent="0.45">
      <c r="A347" s="2">
        <v>342</v>
      </c>
      <c r="B347" s="2" t="str">
        <f>"00233477"</f>
        <v>00233477</v>
      </c>
      <c r="C347" s="3" t="str">
        <f>"002"</f>
        <v>002</v>
      </c>
    </row>
    <row r="348" spans="1:3" x14ac:dyDescent="0.45">
      <c r="A348" s="2">
        <v>343</v>
      </c>
      <c r="B348" s="2" t="str">
        <f>"00234104"</f>
        <v>00234104</v>
      </c>
      <c r="C348" s="3" t="s">
        <v>4</v>
      </c>
    </row>
    <row r="349" spans="1:3" x14ac:dyDescent="0.45">
      <c r="A349" s="2">
        <v>344</v>
      </c>
      <c r="B349" s="2" t="str">
        <f>"00234380"</f>
        <v>00234380</v>
      </c>
      <c r="C349" s="3" t="s">
        <v>4</v>
      </c>
    </row>
    <row r="350" spans="1:3" x14ac:dyDescent="0.45">
      <c r="A350" s="2">
        <v>345</v>
      </c>
      <c r="B350" s="2" t="str">
        <f>"00235840"</f>
        <v>00235840</v>
      </c>
      <c r="C350" s="3" t="s">
        <v>4</v>
      </c>
    </row>
    <row r="351" spans="1:3" x14ac:dyDescent="0.45">
      <c r="A351" s="2">
        <v>346</v>
      </c>
      <c r="B351" s="2" t="str">
        <f>"00235858"</f>
        <v>00235858</v>
      </c>
      <c r="C351" s="3" t="s">
        <v>10</v>
      </c>
    </row>
    <row r="352" spans="1:3" x14ac:dyDescent="0.45">
      <c r="A352" s="2">
        <v>347</v>
      </c>
      <c r="B352" s="2" t="str">
        <f>"00235880"</f>
        <v>00235880</v>
      </c>
      <c r="C352" s="3" t="s">
        <v>4</v>
      </c>
    </row>
    <row r="353" spans="1:3" x14ac:dyDescent="0.45">
      <c r="A353" s="2">
        <v>348</v>
      </c>
      <c r="B353" s="2" t="str">
        <f>"00236807"</f>
        <v>00236807</v>
      </c>
      <c r="C353" s="3" t="s">
        <v>4</v>
      </c>
    </row>
    <row r="354" spans="1:3" x14ac:dyDescent="0.45">
      <c r="A354" s="2">
        <v>349</v>
      </c>
      <c r="B354" s="2" t="str">
        <f>"00236896"</f>
        <v>00236896</v>
      </c>
      <c r="C354" s="3" t="s">
        <v>4</v>
      </c>
    </row>
    <row r="355" spans="1:3" x14ac:dyDescent="0.45">
      <c r="A355" s="2">
        <v>350</v>
      </c>
      <c r="B355" s="2" t="str">
        <f>"00237367"</f>
        <v>00237367</v>
      </c>
      <c r="C355" s="3" t="s">
        <v>4</v>
      </c>
    </row>
    <row r="356" spans="1:3" x14ac:dyDescent="0.45">
      <c r="A356" s="2">
        <v>351</v>
      </c>
      <c r="B356" s="2" t="str">
        <f>"00238145"</f>
        <v>00238145</v>
      </c>
      <c r="C356" s="3" t="s">
        <v>4</v>
      </c>
    </row>
    <row r="357" spans="1:3" x14ac:dyDescent="0.45">
      <c r="A357" s="2">
        <v>352</v>
      </c>
      <c r="B357" s="2" t="str">
        <f>"00238182"</f>
        <v>00238182</v>
      </c>
      <c r="C357" s="3" t="s">
        <v>4</v>
      </c>
    </row>
    <row r="358" spans="1:3" x14ac:dyDescent="0.45">
      <c r="A358" s="2">
        <v>353</v>
      </c>
      <c r="B358" s="2" t="str">
        <f>"00238472"</f>
        <v>00238472</v>
      </c>
      <c r="C358" s="3" t="s">
        <v>4</v>
      </c>
    </row>
    <row r="359" spans="1:3" x14ac:dyDescent="0.45">
      <c r="A359" s="2">
        <v>354</v>
      </c>
      <c r="B359" s="2" t="str">
        <f>"00238555"</f>
        <v>00238555</v>
      </c>
      <c r="C359" s="3" t="s">
        <v>4</v>
      </c>
    </row>
    <row r="360" spans="1:3" x14ac:dyDescent="0.45">
      <c r="A360" s="2">
        <v>355</v>
      </c>
      <c r="B360" s="2" t="str">
        <f>"00238679"</f>
        <v>00238679</v>
      </c>
      <c r="C360" s="3" t="s">
        <v>5</v>
      </c>
    </row>
    <row r="361" spans="1:3" x14ac:dyDescent="0.45">
      <c r="A361" s="2">
        <v>356</v>
      </c>
      <c r="B361" s="2" t="str">
        <f>"00238785"</f>
        <v>00238785</v>
      </c>
      <c r="C361" s="3" t="s">
        <v>8</v>
      </c>
    </row>
    <row r="362" spans="1:3" x14ac:dyDescent="0.45">
      <c r="A362" s="2">
        <v>357</v>
      </c>
      <c r="B362" s="2" t="str">
        <f>"00239261"</f>
        <v>00239261</v>
      </c>
      <c r="C362" s="3" t="s">
        <v>6</v>
      </c>
    </row>
    <row r="363" spans="1:3" x14ac:dyDescent="0.45">
      <c r="A363" s="2">
        <v>358</v>
      </c>
      <c r="B363" s="2" t="str">
        <f>"00239949"</f>
        <v>00239949</v>
      </c>
      <c r="C363" s="3" t="str">
        <f>"002"</f>
        <v>002</v>
      </c>
    </row>
    <row r="364" spans="1:3" x14ac:dyDescent="0.45">
      <c r="A364" s="2">
        <v>359</v>
      </c>
      <c r="B364" s="2" t="str">
        <f>"00240094"</f>
        <v>00240094</v>
      </c>
      <c r="C364" s="3" t="s">
        <v>4</v>
      </c>
    </row>
    <row r="365" spans="1:3" x14ac:dyDescent="0.45">
      <c r="A365" s="2">
        <v>360</v>
      </c>
      <c r="B365" s="2" t="str">
        <f>"00241065"</f>
        <v>00241065</v>
      </c>
      <c r="C365" s="3" t="s">
        <v>5</v>
      </c>
    </row>
    <row r="366" spans="1:3" x14ac:dyDescent="0.45">
      <c r="A366" s="2">
        <v>361</v>
      </c>
      <c r="B366" s="2" t="str">
        <f>"00241081"</f>
        <v>00241081</v>
      </c>
      <c r="C366" s="3" t="s">
        <v>5</v>
      </c>
    </row>
    <row r="367" spans="1:3" x14ac:dyDescent="0.45">
      <c r="A367" s="2">
        <v>362</v>
      </c>
      <c r="B367" s="2" t="str">
        <f>"00241259"</f>
        <v>00241259</v>
      </c>
      <c r="C367" s="3" t="s">
        <v>4</v>
      </c>
    </row>
    <row r="368" spans="1:3" x14ac:dyDescent="0.45">
      <c r="A368" s="2">
        <v>363</v>
      </c>
      <c r="B368" s="2" t="str">
        <f>"00241460"</f>
        <v>00241460</v>
      </c>
      <c r="C368" s="3" t="s">
        <v>4</v>
      </c>
    </row>
    <row r="369" spans="1:3" x14ac:dyDescent="0.45">
      <c r="A369" s="2">
        <v>364</v>
      </c>
      <c r="B369" s="2" t="str">
        <f>"00241852"</f>
        <v>00241852</v>
      </c>
      <c r="C369" s="3" t="s">
        <v>4</v>
      </c>
    </row>
    <row r="370" spans="1:3" x14ac:dyDescent="0.45">
      <c r="A370" s="2">
        <v>365</v>
      </c>
      <c r="B370" s="2" t="str">
        <f>"00242261"</f>
        <v>00242261</v>
      </c>
      <c r="C370" s="3" t="s">
        <v>4</v>
      </c>
    </row>
    <row r="371" spans="1:3" x14ac:dyDescent="0.45">
      <c r="A371" s="2">
        <v>366</v>
      </c>
      <c r="B371" s="2" t="str">
        <f>"00243650"</f>
        <v>00243650</v>
      </c>
      <c r="C371" s="3" t="s">
        <v>4</v>
      </c>
    </row>
    <row r="372" spans="1:3" x14ac:dyDescent="0.45">
      <c r="A372" s="2">
        <v>367</v>
      </c>
      <c r="B372" s="2" t="str">
        <f>"00243769"</f>
        <v>00243769</v>
      </c>
      <c r="C372" s="3" t="str">
        <f>"002"</f>
        <v>002</v>
      </c>
    </row>
    <row r="373" spans="1:3" x14ac:dyDescent="0.45">
      <c r="A373" s="2">
        <v>368</v>
      </c>
      <c r="B373" s="2" t="str">
        <f>"00243773"</f>
        <v>00243773</v>
      </c>
      <c r="C373" s="3" t="s">
        <v>4</v>
      </c>
    </row>
    <row r="374" spans="1:3" x14ac:dyDescent="0.45">
      <c r="A374" s="2">
        <v>369</v>
      </c>
      <c r="B374" s="2" t="str">
        <f>"00244093"</f>
        <v>00244093</v>
      </c>
      <c r="C374" s="3" t="s">
        <v>4</v>
      </c>
    </row>
    <row r="375" spans="1:3" x14ac:dyDescent="0.45">
      <c r="A375" s="2">
        <v>370</v>
      </c>
      <c r="B375" s="2" t="str">
        <f>"00244385"</f>
        <v>00244385</v>
      </c>
      <c r="C375" s="3" t="s">
        <v>4</v>
      </c>
    </row>
    <row r="376" spans="1:3" x14ac:dyDescent="0.45">
      <c r="A376" s="2">
        <v>371</v>
      </c>
      <c r="B376" s="2" t="str">
        <f>"00244797"</f>
        <v>00244797</v>
      </c>
      <c r="C376" s="3" t="s">
        <v>4</v>
      </c>
    </row>
    <row r="377" spans="1:3" x14ac:dyDescent="0.45">
      <c r="A377" s="2">
        <v>372</v>
      </c>
      <c r="B377" s="2" t="str">
        <f>"00245481"</f>
        <v>00245481</v>
      </c>
      <c r="C377" s="3" t="s">
        <v>6</v>
      </c>
    </row>
    <row r="378" spans="1:3" x14ac:dyDescent="0.45">
      <c r="A378" s="2">
        <v>373</v>
      </c>
      <c r="B378" s="2" t="str">
        <f>"00245804"</f>
        <v>00245804</v>
      </c>
      <c r="C378" s="3" t="str">
        <f>"002"</f>
        <v>002</v>
      </c>
    </row>
    <row r="379" spans="1:3" x14ac:dyDescent="0.45">
      <c r="A379" s="2">
        <v>374</v>
      </c>
      <c r="B379" s="2" t="str">
        <f>"00245958"</f>
        <v>00245958</v>
      </c>
      <c r="C379" s="3" t="s">
        <v>4</v>
      </c>
    </row>
    <row r="380" spans="1:3" x14ac:dyDescent="0.45">
      <c r="A380" s="2">
        <v>375</v>
      </c>
      <c r="B380" s="2" t="str">
        <f>"00247376"</f>
        <v>00247376</v>
      </c>
      <c r="C380" s="3" t="s">
        <v>4</v>
      </c>
    </row>
    <row r="381" spans="1:3" x14ac:dyDescent="0.45">
      <c r="A381" s="2">
        <v>376</v>
      </c>
      <c r="B381" s="2" t="str">
        <f>"00255294"</f>
        <v>00255294</v>
      </c>
      <c r="C381" s="3" t="s">
        <v>4</v>
      </c>
    </row>
    <row r="382" spans="1:3" x14ac:dyDescent="0.45">
      <c r="A382" s="2">
        <v>377</v>
      </c>
      <c r="B382" s="2" t="str">
        <f>"00258273"</f>
        <v>00258273</v>
      </c>
      <c r="C382" s="3" t="str">
        <f>"002"</f>
        <v>002</v>
      </c>
    </row>
    <row r="383" spans="1:3" x14ac:dyDescent="0.45">
      <c r="A383" s="2">
        <v>378</v>
      </c>
      <c r="B383" s="2" t="str">
        <f>"00258345"</f>
        <v>00258345</v>
      </c>
      <c r="C383" s="3" t="s">
        <v>4</v>
      </c>
    </row>
    <row r="384" spans="1:3" x14ac:dyDescent="0.45">
      <c r="A384" s="2">
        <v>379</v>
      </c>
      <c r="B384" s="2" t="str">
        <f>"00261548"</f>
        <v>00261548</v>
      </c>
      <c r="C384" s="3" t="s">
        <v>4</v>
      </c>
    </row>
    <row r="385" spans="1:3" x14ac:dyDescent="0.45">
      <c r="A385" s="2">
        <v>380</v>
      </c>
      <c r="B385" s="2" t="str">
        <f>"00261677"</f>
        <v>00261677</v>
      </c>
      <c r="C385" s="3" t="s">
        <v>4</v>
      </c>
    </row>
    <row r="386" spans="1:3" x14ac:dyDescent="0.45">
      <c r="A386" s="2">
        <v>381</v>
      </c>
      <c r="B386" s="2" t="str">
        <f>"00263038"</f>
        <v>00263038</v>
      </c>
      <c r="C386" s="3" t="s">
        <v>4</v>
      </c>
    </row>
    <row r="387" spans="1:3" x14ac:dyDescent="0.45">
      <c r="A387" s="2">
        <v>382</v>
      </c>
      <c r="B387" s="2" t="str">
        <f>"00263557"</f>
        <v>00263557</v>
      </c>
      <c r="C387" s="3" t="s">
        <v>4</v>
      </c>
    </row>
    <row r="388" spans="1:3" x14ac:dyDescent="0.45">
      <c r="A388" s="2">
        <v>383</v>
      </c>
      <c r="B388" s="2" t="str">
        <f>"00270138"</f>
        <v>00270138</v>
      </c>
      <c r="C388" s="3" t="s">
        <v>4</v>
      </c>
    </row>
    <row r="389" spans="1:3" x14ac:dyDescent="0.45">
      <c r="A389" s="2">
        <v>384</v>
      </c>
      <c r="B389" s="2" t="str">
        <f>"00270418"</f>
        <v>00270418</v>
      </c>
      <c r="C389" s="3" t="s">
        <v>8</v>
      </c>
    </row>
    <row r="390" spans="1:3" x14ac:dyDescent="0.45">
      <c r="A390" s="2">
        <v>385</v>
      </c>
      <c r="B390" s="2" t="str">
        <f>"00270570"</f>
        <v>00270570</v>
      </c>
      <c r="C390" s="3" t="s">
        <v>8</v>
      </c>
    </row>
    <row r="391" spans="1:3" x14ac:dyDescent="0.45">
      <c r="A391" s="2">
        <v>386</v>
      </c>
      <c r="B391" s="2" t="str">
        <f>"00273170"</f>
        <v>00273170</v>
      </c>
      <c r="C391" s="3" t="s">
        <v>10</v>
      </c>
    </row>
    <row r="392" spans="1:3" x14ac:dyDescent="0.45">
      <c r="A392" s="2">
        <v>387</v>
      </c>
      <c r="B392" s="2" t="str">
        <f>"00274533"</f>
        <v>00274533</v>
      </c>
      <c r="C392" s="3" t="s">
        <v>4</v>
      </c>
    </row>
    <row r="393" spans="1:3" x14ac:dyDescent="0.45">
      <c r="A393" s="2">
        <v>388</v>
      </c>
      <c r="B393" s="2" t="str">
        <f>"00276089"</f>
        <v>00276089</v>
      </c>
      <c r="C393" s="3" t="s">
        <v>4</v>
      </c>
    </row>
    <row r="394" spans="1:3" x14ac:dyDescent="0.45">
      <c r="A394" s="2">
        <v>389</v>
      </c>
      <c r="B394" s="2" t="str">
        <f>"00276421"</f>
        <v>00276421</v>
      </c>
      <c r="C394" s="3" t="s">
        <v>4</v>
      </c>
    </row>
    <row r="395" spans="1:3" x14ac:dyDescent="0.45">
      <c r="A395" s="2">
        <v>390</v>
      </c>
      <c r="B395" s="2" t="str">
        <f>"00278756"</f>
        <v>00278756</v>
      </c>
      <c r="C395" s="3" t="str">
        <f>"002"</f>
        <v>002</v>
      </c>
    </row>
    <row r="396" spans="1:3" x14ac:dyDescent="0.45">
      <c r="A396" s="2">
        <v>391</v>
      </c>
      <c r="B396" s="2" t="str">
        <f>"00281738"</f>
        <v>00281738</v>
      </c>
      <c r="C396" s="3" t="s">
        <v>4</v>
      </c>
    </row>
    <row r="397" spans="1:3" x14ac:dyDescent="0.45">
      <c r="A397" s="2">
        <v>392</v>
      </c>
      <c r="B397" s="2" t="str">
        <f>"00287030"</f>
        <v>00287030</v>
      </c>
      <c r="C397" s="3" t="s">
        <v>4</v>
      </c>
    </row>
    <row r="398" spans="1:3" x14ac:dyDescent="0.45">
      <c r="A398" s="2">
        <v>393</v>
      </c>
      <c r="B398" s="2" t="str">
        <f>"00287419"</f>
        <v>00287419</v>
      </c>
      <c r="C398" s="3" t="s">
        <v>4</v>
      </c>
    </row>
    <row r="399" spans="1:3" x14ac:dyDescent="0.45">
      <c r="A399" s="2">
        <v>394</v>
      </c>
      <c r="B399" s="2" t="str">
        <f>"00288976"</f>
        <v>00288976</v>
      </c>
      <c r="C399" s="3" t="s">
        <v>8</v>
      </c>
    </row>
    <row r="400" spans="1:3" x14ac:dyDescent="0.45">
      <c r="A400" s="2">
        <v>395</v>
      </c>
      <c r="B400" s="2" t="str">
        <f>"00293039"</f>
        <v>00293039</v>
      </c>
      <c r="C400" s="3" t="s">
        <v>8</v>
      </c>
    </row>
    <row r="401" spans="1:3" x14ac:dyDescent="0.45">
      <c r="A401" s="2">
        <v>396</v>
      </c>
      <c r="B401" s="2" t="str">
        <f>"00294066"</f>
        <v>00294066</v>
      </c>
      <c r="C401" s="3" t="s">
        <v>4</v>
      </c>
    </row>
    <row r="402" spans="1:3" x14ac:dyDescent="0.45">
      <c r="A402" s="2">
        <v>397</v>
      </c>
      <c r="B402" s="2" t="str">
        <f>"00294910"</f>
        <v>00294910</v>
      </c>
      <c r="C402" s="3" t="s">
        <v>10</v>
      </c>
    </row>
    <row r="403" spans="1:3" x14ac:dyDescent="0.45">
      <c r="A403" s="2">
        <v>398</v>
      </c>
      <c r="B403" s="2" t="str">
        <f>"00295125"</f>
        <v>00295125</v>
      </c>
      <c r="C403" s="3" t="s">
        <v>8</v>
      </c>
    </row>
    <row r="404" spans="1:3" x14ac:dyDescent="0.45">
      <c r="A404" s="2">
        <v>399</v>
      </c>
      <c r="B404" s="2" t="str">
        <f>"00296928"</f>
        <v>00296928</v>
      </c>
      <c r="C404" s="3" t="s">
        <v>10</v>
      </c>
    </row>
    <row r="405" spans="1:3" x14ac:dyDescent="0.45">
      <c r="A405" s="2">
        <v>400</v>
      </c>
      <c r="B405" s="2" t="str">
        <f>"00297022"</f>
        <v>00297022</v>
      </c>
      <c r="C405" s="3" t="s">
        <v>6</v>
      </c>
    </row>
    <row r="406" spans="1:3" x14ac:dyDescent="0.45">
      <c r="A406" s="2">
        <v>401</v>
      </c>
      <c r="B406" s="2" t="str">
        <f>"00298414"</f>
        <v>00298414</v>
      </c>
      <c r="C406" s="3" t="s">
        <v>4</v>
      </c>
    </row>
    <row r="407" spans="1:3" x14ac:dyDescent="0.45">
      <c r="A407" s="2">
        <v>402</v>
      </c>
      <c r="B407" s="2" t="str">
        <f>"00298567"</f>
        <v>00298567</v>
      </c>
      <c r="C407" s="3" t="s">
        <v>4</v>
      </c>
    </row>
    <row r="408" spans="1:3" x14ac:dyDescent="0.45">
      <c r="A408" s="2">
        <v>403</v>
      </c>
      <c r="B408" s="2" t="str">
        <f>"00298925"</f>
        <v>00298925</v>
      </c>
      <c r="C408" s="3" t="s">
        <v>8</v>
      </c>
    </row>
    <row r="409" spans="1:3" x14ac:dyDescent="0.45">
      <c r="A409" s="2">
        <v>404</v>
      </c>
      <c r="B409" s="2" t="str">
        <f>"00299645"</f>
        <v>00299645</v>
      </c>
      <c r="C409" s="3" t="s">
        <v>4</v>
      </c>
    </row>
    <row r="410" spans="1:3" x14ac:dyDescent="0.45">
      <c r="A410" s="2">
        <v>405</v>
      </c>
      <c r="B410" s="2" t="str">
        <f>"00300124"</f>
        <v>00300124</v>
      </c>
      <c r="C410" s="3" t="s">
        <v>4</v>
      </c>
    </row>
    <row r="411" spans="1:3" x14ac:dyDescent="0.45">
      <c r="A411" s="2">
        <v>406</v>
      </c>
      <c r="B411" s="2" t="str">
        <f>"00300146"</f>
        <v>00300146</v>
      </c>
      <c r="C411" s="3" t="s">
        <v>8</v>
      </c>
    </row>
    <row r="412" spans="1:3" x14ac:dyDescent="0.45">
      <c r="A412" s="2">
        <v>407</v>
      </c>
      <c r="B412" s="2" t="str">
        <f>"00302007"</f>
        <v>00302007</v>
      </c>
      <c r="C412" s="3" t="s">
        <v>4</v>
      </c>
    </row>
    <row r="413" spans="1:3" x14ac:dyDescent="0.45">
      <c r="A413" s="2">
        <v>408</v>
      </c>
      <c r="B413" s="2" t="str">
        <f>"00302035"</f>
        <v>00302035</v>
      </c>
      <c r="C413" s="3" t="s">
        <v>4</v>
      </c>
    </row>
    <row r="414" spans="1:3" x14ac:dyDescent="0.45">
      <c r="A414" s="2">
        <v>409</v>
      </c>
      <c r="B414" s="2" t="str">
        <f>"00302556"</f>
        <v>00302556</v>
      </c>
      <c r="C414" s="3" t="s">
        <v>4</v>
      </c>
    </row>
    <row r="415" spans="1:3" x14ac:dyDescent="0.45">
      <c r="A415" s="2">
        <v>410</v>
      </c>
      <c r="B415" s="2" t="str">
        <f>"00303095"</f>
        <v>00303095</v>
      </c>
      <c r="C415" s="3" t="s">
        <v>4</v>
      </c>
    </row>
    <row r="416" spans="1:3" x14ac:dyDescent="0.45">
      <c r="A416" s="2">
        <v>411</v>
      </c>
      <c r="B416" s="2" t="str">
        <f>"00308976"</f>
        <v>00308976</v>
      </c>
      <c r="C416" s="3" t="s">
        <v>4</v>
      </c>
    </row>
    <row r="417" spans="1:3" x14ac:dyDescent="0.45">
      <c r="A417" s="2">
        <v>412</v>
      </c>
      <c r="B417" s="2" t="str">
        <f>"00310676"</f>
        <v>00310676</v>
      </c>
      <c r="C417" s="3" t="s">
        <v>4</v>
      </c>
    </row>
    <row r="418" spans="1:3" x14ac:dyDescent="0.45">
      <c r="A418" s="2">
        <v>413</v>
      </c>
      <c r="B418" s="2" t="str">
        <f>"00312140"</f>
        <v>00312140</v>
      </c>
      <c r="C418" s="3" t="s">
        <v>10</v>
      </c>
    </row>
    <row r="419" spans="1:3" x14ac:dyDescent="0.45">
      <c r="A419" s="2">
        <v>414</v>
      </c>
      <c r="B419" s="2" t="str">
        <f>"00313738"</f>
        <v>00313738</v>
      </c>
      <c r="C419" s="3" t="s">
        <v>4</v>
      </c>
    </row>
    <row r="420" spans="1:3" x14ac:dyDescent="0.45">
      <c r="A420" s="2">
        <v>415</v>
      </c>
      <c r="B420" s="2" t="str">
        <f>"00323397"</f>
        <v>00323397</v>
      </c>
      <c r="C420" s="3" t="str">
        <f>"002"</f>
        <v>002</v>
      </c>
    </row>
    <row r="421" spans="1:3" x14ac:dyDescent="0.45">
      <c r="A421" s="2">
        <v>416</v>
      </c>
      <c r="B421" s="2" t="str">
        <f>"00323847"</f>
        <v>00323847</v>
      </c>
      <c r="C421" s="3" t="str">
        <f>"001"</f>
        <v>001</v>
      </c>
    </row>
    <row r="422" spans="1:3" x14ac:dyDescent="0.45">
      <c r="A422" s="2">
        <v>417</v>
      </c>
      <c r="B422" s="2" t="str">
        <f>"00329252"</f>
        <v>00329252</v>
      </c>
      <c r="C422" s="3" t="s">
        <v>4</v>
      </c>
    </row>
    <row r="423" spans="1:3" x14ac:dyDescent="0.45">
      <c r="A423" s="2">
        <v>418</v>
      </c>
      <c r="B423" s="2" t="str">
        <f>"00330033"</f>
        <v>00330033</v>
      </c>
      <c r="C423" s="3" t="s">
        <v>4</v>
      </c>
    </row>
    <row r="424" spans="1:3" x14ac:dyDescent="0.45">
      <c r="A424" s="2">
        <v>419</v>
      </c>
      <c r="B424" s="2" t="str">
        <f>"00332541"</f>
        <v>00332541</v>
      </c>
      <c r="C424" s="3" t="str">
        <f>"002"</f>
        <v>002</v>
      </c>
    </row>
    <row r="425" spans="1:3" x14ac:dyDescent="0.45">
      <c r="A425" s="2">
        <v>420</v>
      </c>
      <c r="B425" s="2" t="str">
        <f>"00333528"</f>
        <v>00333528</v>
      </c>
      <c r="C425" s="3" t="s">
        <v>4</v>
      </c>
    </row>
    <row r="426" spans="1:3" x14ac:dyDescent="0.45">
      <c r="A426" s="2">
        <v>421</v>
      </c>
      <c r="B426" s="2" t="str">
        <f>"00333986"</f>
        <v>00333986</v>
      </c>
      <c r="C426" s="3" t="s">
        <v>4</v>
      </c>
    </row>
    <row r="427" spans="1:3" x14ac:dyDescent="0.45">
      <c r="A427" s="2">
        <v>422</v>
      </c>
      <c r="B427" s="2" t="str">
        <f>"00336382"</f>
        <v>00336382</v>
      </c>
      <c r="C427" s="3" t="s">
        <v>4</v>
      </c>
    </row>
    <row r="428" spans="1:3" x14ac:dyDescent="0.45">
      <c r="A428" s="2">
        <v>423</v>
      </c>
      <c r="B428" s="2" t="str">
        <f>"00336767"</f>
        <v>00336767</v>
      </c>
      <c r="C428" s="3" t="s">
        <v>4</v>
      </c>
    </row>
    <row r="429" spans="1:3" x14ac:dyDescent="0.45">
      <c r="A429" s="2">
        <v>424</v>
      </c>
      <c r="B429" s="2" t="str">
        <f>"00338009"</f>
        <v>00338009</v>
      </c>
      <c r="C429" s="3" t="s">
        <v>4</v>
      </c>
    </row>
    <row r="430" spans="1:3" x14ac:dyDescent="0.45">
      <c r="A430" s="2">
        <v>425</v>
      </c>
      <c r="B430" s="2" t="str">
        <f>"00340100"</f>
        <v>00340100</v>
      </c>
      <c r="C430" s="3" t="s">
        <v>4</v>
      </c>
    </row>
    <row r="431" spans="1:3" x14ac:dyDescent="0.45">
      <c r="A431" s="2">
        <v>426</v>
      </c>
      <c r="B431" s="2" t="str">
        <f>"00340589"</f>
        <v>00340589</v>
      </c>
      <c r="C431" s="3" t="s">
        <v>8</v>
      </c>
    </row>
    <row r="432" spans="1:3" x14ac:dyDescent="0.45">
      <c r="A432" s="2">
        <v>427</v>
      </c>
      <c r="B432" s="2" t="str">
        <f>"00342856"</f>
        <v>00342856</v>
      </c>
      <c r="C432" s="3" t="s">
        <v>6</v>
      </c>
    </row>
    <row r="433" spans="1:3" x14ac:dyDescent="0.45">
      <c r="A433" s="2">
        <v>428</v>
      </c>
      <c r="B433" s="2" t="str">
        <f>"00342871"</f>
        <v>00342871</v>
      </c>
      <c r="C433" s="3" t="s">
        <v>4</v>
      </c>
    </row>
    <row r="434" spans="1:3" x14ac:dyDescent="0.45">
      <c r="A434" s="2">
        <v>429</v>
      </c>
      <c r="B434" s="2" t="str">
        <f>"00345935"</f>
        <v>00345935</v>
      </c>
      <c r="C434" s="3" t="s">
        <v>10</v>
      </c>
    </row>
    <row r="435" spans="1:3" x14ac:dyDescent="0.45">
      <c r="A435" s="2">
        <v>430</v>
      </c>
      <c r="B435" s="2" t="str">
        <f>"00350466"</f>
        <v>00350466</v>
      </c>
      <c r="C435" s="3" t="s">
        <v>4</v>
      </c>
    </row>
    <row r="436" spans="1:3" x14ac:dyDescent="0.45">
      <c r="A436" s="2">
        <v>431</v>
      </c>
      <c r="B436" s="2" t="str">
        <f>"00352419"</f>
        <v>00352419</v>
      </c>
      <c r="C436" s="3" t="s">
        <v>5</v>
      </c>
    </row>
    <row r="437" spans="1:3" x14ac:dyDescent="0.45">
      <c r="A437" s="2">
        <v>432</v>
      </c>
      <c r="B437" s="2" t="str">
        <f>"00352931"</f>
        <v>00352931</v>
      </c>
      <c r="C437" s="3" t="s">
        <v>8</v>
      </c>
    </row>
    <row r="438" spans="1:3" x14ac:dyDescent="0.45">
      <c r="A438" s="2">
        <v>433</v>
      </c>
      <c r="B438" s="2" t="str">
        <f>"00353468"</f>
        <v>00353468</v>
      </c>
      <c r="C438" s="3" t="s">
        <v>4</v>
      </c>
    </row>
    <row r="439" spans="1:3" x14ac:dyDescent="0.45">
      <c r="A439" s="2">
        <v>434</v>
      </c>
      <c r="B439" s="2" t="str">
        <f>"00354174"</f>
        <v>00354174</v>
      </c>
      <c r="C439" s="3" t="str">
        <f>"002"</f>
        <v>002</v>
      </c>
    </row>
    <row r="440" spans="1:3" x14ac:dyDescent="0.45">
      <c r="A440" s="2">
        <v>435</v>
      </c>
      <c r="B440" s="2" t="str">
        <f>"00358785"</f>
        <v>00358785</v>
      </c>
      <c r="C440" s="3" t="s">
        <v>11</v>
      </c>
    </row>
    <row r="441" spans="1:3" x14ac:dyDescent="0.45">
      <c r="A441" s="2">
        <v>436</v>
      </c>
      <c r="B441" s="2" t="str">
        <f>"00360631"</f>
        <v>00360631</v>
      </c>
      <c r="C441" s="3" t="s">
        <v>5</v>
      </c>
    </row>
    <row r="442" spans="1:3" x14ac:dyDescent="0.45">
      <c r="A442" s="2">
        <v>437</v>
      </c>
      <c r="B442" s="2" t="str">
        <f>"00361894"</f>
        <v>00361894</v>
      </c>
      <c r="C442" s="3" t="s">
        <v>4</v>
      </c>
    </row>
    <row r="443" spans="1:3" x14ac:dyDescent="0.45">
      <c r="A443" s="2">
        <v>438</v>
      </c>
      <c r="B443" s="2" t="str">
        <f>"00363218"</f>
        <v>00363218</v>
      </c>
      <c r="C443" s="3" t="s">
        <v>4</v>
      </c>
    </row>
    <row r="444" spans="1:3" x14ac:dyDescent="0.45">
      <c r="A444" s="2">
        <v>439</v>
      </c>
      <c r="B444" s="2" t="str">
        <f>"00365455"</f>
        <v>00365455</v>
      </c>
      <c r="C444" s="3" t="s">
        <v>4</v>
      </c>
    </row>
    <row r="445" spans="1:3" x14ac:dyDescent="0.45">
      <c r="A445" s="2">
        <v>440</v>
      </c>
      <c r="B445" s="2" t="str">
        <f>"00365988"</f>
        <v>00365988</v>
      </c>
      <c r="C445" s="3" t="s">
        <v>4</v>
      </c>
    </row>
    <row r="446" spans="1:3" x14ac:dyDescent="0.45">
      <c r="A446" s="2">
        <v>441</v>
      </c>
      <c r="B446" s="2" t="str">
        <f>"00367413"</f>
        <v>00367413</v>
      </c>
      <c r="C446" s="3" t="str">
        <f>"004"</f>
        <v>004</v>
      </c>
    </row>
    <row r="447" spans="1:3" x14ac:dyDescent="0.45">
      <c r="A447" s="2">
        <v>442</v>
      </c>
      <c r="B447" s="2" t="str">
        <f>"00371236"</f>
        <v>00371236</v>
      </c>
      <c r="C447" s="3" t="s">
        <v>4</v>
      </c>
    </row>
    <row r="448" spans="1:3" x14ac:dyDescent="0.45">
      <c r="A448" s="2">
        <v>443</v>
      </c>
      <c r="B448" s="2" t="str">
        <f>"00380016"</f>
        <v>00380016</v>
      </c>
      <c r="C448" s="3" t="s">
        <v>4</v>
      </c>
    </row>
    <row r="449" spans="1:3" x14ac:dyDescent="0.45">
      <c r="A449" s="2">
        <v>444</v>
      </c>
      <c r="B449" s="2" t="str">
        <f>"00398809"</f>
        <v>00398809</v>
      </c>
      <c r="C449" s="3" t="s">
        <v>4</v>
      </c>
    </row>
    <row r="450" spans="1:3" x14ac:dyDescent="0.45">
      <c r="A450" s="2">
        <v>445</v>
      </c>
      <c r="B450" s="2" t="str">
        <f>"00402301"</f>
        <v>00402301</v>
      </c>
      <c r="C450" s="3" t="s">
        <v>4</v>
      </c>
    </row>
    <row r="451" spans="1:3" x14ac:dyDescent="0.45">
      <c r="A451" s="2">
        <v>446</v>
      </c>
      <c r="B451" s="2" t="str">
        <f>"00411213"</f>
        <v>00411213</v>
      </c>
      <c r="C451" s="3" t="s">
        <v>4</v>
      </c>
    </row>
    <row r="452" spans="1:3" x14ac:dyDescent="0.45">
      <c r="A452" s="2">
        <v>447</v>
      </c>
      <c r="B452" s="2" t="str">
        <f>"00424563"</f>
        <v>00424563</v>
      </c>
      <c r="C452" s="3" t="s">
        <v>5</v>
      </c>
    </row>
    <row r="453" spans="1:3" x14ac:dyDescent="0.45">
      <c r="A453" s="2">
        <v>448</v>
      </c>
      <c r="B453" s="2" t="str">
        <f>"00424644"</f>
        <v>00424644</v>
      </c>
      <c r="C453" s="3" t="s">
        <v>4</v>
      </c>
    </row>
    <row r="454" spans="1:3" x14ac:dyDescent="0.45">
      <c r="A454" s="2">
        <v>449</v>
      </c>
      <c r="B454" s="2" t="str">
        <f>"00424821"</f>
        <v>00424821</v>
      </c>
      <c r="C454" s="3" t="s">
        <v>4</v>
      </c>
    </row>
    <row r="455" spans="1:3" x14ac:dyDescent="0.45">
      <c r="A455" s="2">
        <v>450</v>
      </c>
      <c r="B455" s="2" t="str">
        <f>"00425025"</f>
        <v>00425025</v>
      </c>
      <c r="C455" s="3" t="s">
        <v>4</v>
      </c>
    </row>
    <row r="456" spans="1:3" x14ac:dyDescent="0.45">
      <c r="A456" s="2">
        <v>451</v>
      </c>
      <c r="B456" s="2" t="str">
        <f>"00425241"</f>
        <v>00425241</v>
      </c>
      <c r="C456" s="3" t="s">
        <v>4</v>
      </c>
    </row>
    <row r="457" spans="1:3" x14ac:dyDescent="0.45">
      <c r="A457" s="2">
        <v>452</v>
      </c>
      <c r="B457" s="2" t="str">
        <f>"00426534"</f>
        <v>00426534</v>
      </c>
      <c r="C457" s="3" t="s">
        <v>4</v>
      </c>
    </row>
    <row r="458" spans="1:3" x14ac:dyDescent="0.45">
      <c r="A458" s="2">
        <v>453</v>
      </c>
      <c r="B458" s="2" t="str">
        <f>"00427398"</f>
        <v>00427398</v>
      </c>
      <c r="C458" s="3" t="s">
        <v>4</v>
      </c>
    </row>
    <row r="459" spans="1:3" x14ac:dyDescent="0.45">
      <c r="A459" s="2">
        <v>454</v>
      </c>
      <c r="B459" s="2" t="str">
        <f>"00427538"</f>
        <v>00427538</v>
      </c>
      <c r="C459" s="3" t="s">
        <v>4</v>
      </c>
    </row>
    <row r="460" spans="1:3" x14ac:dyDescent="0.45">
      <c r="A460" s="2">
        <v>455</v>
      </c>
      <c r="B460" s="2" t="str">
        <f>"00428599"</f>
        <v>00428599</v>
      </c>
      <c r="C460" s="3" t="s">
        <v>4</v>
      </c>
    </row>
    <row r="461" spans="1:3" x14ac:dyDescent="0.45">
      <c r="A461" s="2">
        <v>456</v>
      </c>
      <c r="B461" s="2" t="str">
        <f>"00429559"</f>
        <v>00429559</v>
      </c>
      <c r="C461" s="3" t="s">
        <v>4</v>
      </c>
    </row>
    <row r="462" spans="1:3" x14ac:dyDescent="0.45">
      <c r="A462" s="2">
        <v>457</v>
      </c>
      <c r="B462" s="2" t="str">
        <f>"00430378"</f>
        <v>00430378</v>
      </c>
      <c r="C462" s="3" t="s">
        <v>6</v>
      </c>
    </row>
    <row r="463" spans="1:3" x14ac:dyDescent="0.45">
      <c r="A463" s="2">
        <v>458</v>
      </c>
      <c r="B463" s="2" t="str">
        <f>"00430383"</f>
        <v>00430383</v>
      </c>
      <c r="C463" s="3" t="s">
        <v>6</v>
      </c>
    </row>
    <row r="464" spans="1:3" x14ac:dyDescent="0.45">
      <c r="A464" s="2">
        <v>459</v>
      </c>
      <c r="B464" s="2" t="str">
        <f>"00430389"</f>
        <v>00430389</v>
      </c>
      <c r="C464" s="3" t="s">
        <v>4</v>
      </c>
    </row>
    <row r="465" spans="1:3" x14ac:dyDescent="0.45">
      <c r="A465" s="2">
        <v>460</v>
      </c>
      <c r="B465" s="2" t="str">
        <f>"00432139"</f>
        <v>00432139</v>
      </c>
      <c r="C465" s="3" t="str">
        <f>"002"</f>
        <v>002</v>
      </c>
    </row>
    <row r="466" spans="1:3" x14ac:dyDescent="0.45">
      <c r="A466" s="2">
        <v>461</v>
      </c>
      <c r="B466" s="2" t="str">
        <f>"00434311"</f>
        <v>00434311</v>
      </c>
      <c r="C466" s="3" t="s">
        <v>4</v>
      </c>
    </row>
    <row r="467" spans="1:3" x14ac:dyDescent="0.45">
      <c r="A467" s="2">
        <v>462</v>
      </c>
      <c r="B467" s="2" t="str">
        <f>"00435063"</f>
        <v>00435063</v>
      </c>
      <c r="C467" s="3" t="s">
        <v>4</v>
      </c>
    </row>
    <row r="468" spans="1:3" x14ac:dyDescent="0.45">
      <c r="A468" s="2">
        <v>463</v>
      </c>
      <c r="B468" s="2" t="str">
        <f>"00436350"</f>
        <v>00436350</v>
      </c>
      <c r="C468" s="3" t="str">
        <f>"002"</f>
        <v>002</v>
      </c>
    </row>
    <row r="469" spans="1:3" x14ac:dyDescent="0.45">
      <c r="A469" s="2">
        <v>464</v>
      </c>
      <c r="B469" s="2" t="str">
        <f>"00436932"</f>
        <v>00436932</v>
      </c>
      <c r="C469" s="3" t="s">
        <v>4</v>
      </c>
    </row>
    <row r="470" spans="1:3" x14ac:dyDescent="0.45">
      <c r="A470" s="2">
        <v>465</v>
      </c>
      <c r="B470" s="2" t="str">
        <f>"00438108"</f>
        <v>00438108</v>
      </c>
      <c r="C470" s="3" t="s">
        <v>4</v>
      </c>
    </row>
    <row r="471" spans="1:3" x14ac:dyDescent="0.45">
      <c r="A471" s="2">
        <v>466</v>
      </c>
      <c r="B471" s="2" t="str">
        <f>"00440110"</f>
        <v>00440110</v>
      </c>
      <c r="C471" s="3" t="s">
        <v>4</v>
      </c>
    </row>
    <row r="472" spans="1:3" x14ac:dyDescent="0.45">
      <c r="A472" s="2">
        <v>467</v>
      </c>
      <c r="B472" s="2" t="str">
        <f>"00441240"</f>
        <v>00441240</v>
      </c>
      <c r="C472" s="3" t="s">
        <v>5</v>
      </c>
    </row>
    <row r="473" spans="1:3" x14ac:dyDescent="0.45">
      <c r="A473" s="2">
        <v>468</v>
      </c>
      <c r="B473" s="2" t="str">
        <f>"00441628"</f>
        <v>00441628</v>
      </c>
      <c r="C473" s="3" t="s">
        <v>4</v>
      </c>
    </row>
    <row r="474" spans="1:3" x14ac:dyDescent="0.45">
      <c r="A474" s="2">
        <v>469</v>
      </c>
      <c r="B474" s="2" t="str">
        <f>"00441799"</f>
        <v>00441799</v>
      </c>
      <c r="C474" s="3" t="s">
        <v>4</v>
      </c>
    </row>
    <row r="475" spans="1:3" x14ac:dyDescent="0.45">
      <c r="A475" s="2">
        <v>470</v>
      </c>
      <c r="B475" s="2" t="str">
        <f>"00441988"</f>
        <v>00441988</v>
      </c>
      <c r="C475" s="3" t="s">
        <v>4</v>
      </c>
    </row>
    <row r="476" spans="1:3" x14ac:dyDescent="0.45">
      <c r="A476" s="2">
        <v>471</v>
      </c>
      <c r="B476" s="2" t="str">
        <f>"00442289"</f>
        <v>00442289</v>
      </c>
      <c r="C476" s="3" t="s">
        <v>4</v>
      </c>
    </row>
    <row r="477" spans="1:3" x14ac:dyDescent="0.45">
      <c r="A477" s="2">
        <v>472</v>
      </c>
      <c r="B477" s="2" t="str">
        <f>"00442682"</f>
        <v>00442682</v>
      </c>
      <c r="C477" s="3" t="s">
        <v>4</v>
      </c>
    </row>
    <row r="478" spans="1:3" x14ac:dyDescent="0.45">
      <c r="A478" s="2">
        <v>473</v>
      </c>
      <c r="B478" s="2" t="str">
        <f>"00443139"</f>
        <v>00443139</v>
      </c>
      <c r="C478" s="3" t="s">
        <v>4</v>
      </c>
    </row>
    <row r="479" spans="1:3" x14ac:dyDescent="0.45">
      <c r="A479" s="2">
        <v>474</v>
      </c>
      <c r="B479" s="2" t="str">
        <f>"00443492"</f>
        <v>00443492</v>
      </c>
      <c r="C479" s="3" t="s">
        <v>4</v>
      </c>
    </row>
    <row r="480" spans="1:3" x14ac:dyDescent="0.45">
      <c r="A480" s="2">
        <v>475</v>
      </c>
      <c r="B480" s="2" t="str">
        <f>"00444108"</f>
        <v>00444108</v>
      </c>
      <c r="C480" s="3" t="s">
        <v>4</v>
      </c>
    </row>
    <row r="481" spans="1:3" x14ac:dyDescent="0.45">
      <c r="A481" s="2">
        <v>476</v>
      </c>
      <c r="B481" s="2" t="str">
        <f>"00444367"</f>
        <v>00444367</v>
      </c>
      <c r="C481" s="3" t="s">
        <v>4</v>
      </c>
    </row>
    <row r="482" spans="1:3" x14ac:dyDescent="0.45">
      <c r="A482" s="2">
        <v>477</v>
      </c>
      <c r="B482" s="2" t="str">
        <f>"00444423"</f>
        <v>00444423</v>
      </c>
      <c r="C482" s="3" t="s">
        <v>4</v>
      </c>
    </row>
    <row r="483" spans="1:3" x14ac:dyDescent="0.45">
      <c r="A483" s="2">
        <v>478</v>
      </c>
      <c r="B483" s="2" t="str">
        <f>"00446049"</f>
        <v>00446049</v>
      </c>
      <c r="C483" s="3" t="s">
        <v>4</v>
      </c>
    </row>
    <row r="484" spans="1:3" x14ac:dyDescent="0.45">
      <c r="A484" s="2">
        <v>479</v>
      </c>
      <c r="B484" s="2" t="str">
        <f>"00446054"</f>
        <v>00446054</v>
      </c>
      <c r="C484" s="3" t="s">
        <v>4</v>
      </c>
    </row>
    <row r="485" spans="1:3" x14ac:dyDescent="0.45">
      <c r="A485" s="2">
        <v>480</v>
      </c>
      <c r="B485" s="2" t="str">
        <f>"00447554"</f>
        <v>00447554</v>
      </c>
      <c r="C485" s="3" t="s">
        <v>4</v>
      </c>
    </row>
    <row r="486" spans="1:3" x14ac:dyDescent="0.45">
      <c r="A486" s="2">
        <v>481</v>
      </c>
      <c r="B486" s="2" t="str">
        <f>"00447833"</f>
        <v>00447833</v>
      </c>
      <c r="C486" s="3" t="s">
        <v>4</v>
      </c>
    </row>
    <row r="487" spans="1:3" x14ac:dyDescent="0.45">
      <c r="A487" s="2">
        <v>482</v>
      </c>
      <c r="B487" s="2" t="str">
        <f>"00447844"</f>
        <v>00447844</v>
      </c>
      <c r="C487" s="3" t="s">
        <v>4</v>
      </c>
    </row>
    <row r="488" spans="1:3" x14ac:dyDescent="0.45">
      <c r="A488" s="2">
        <v>483</v>
      </c>
      <c r="B488" s="2" t="str">
        <f>"00448260"</f>
        <v>00448260</v>
      </c>
      <c r="C488" s="3" t="s">
        <v>8</v>
      </c>
    </row>
    <row r="489" spans="1:3" ht="28.5" x14ac:dyDescent="0.45">
      <c r="A489" s="2">
        <v>484</v>
      </c>
      <c r="B489" s="2" t="str">
        <f>"00448579"</f>
        <v>00448579</v>
      </c>
      <c r="C489" s="3" t="s">
        <v>16</v>
      </c>
    </row>
    <row r="490" spans="1:3" ht="28.5" x14ac:dyDescent="0.45">
      <c r="A490" s="2">
        <v>485</v>
      </c>
      <c r="B490" s="2" t="str">
        <f>"00448589"</f>
        <v>00448589</v>
      </c>
      <c r="C490" s="3" t="s">
        <v>16</v>
      </c>
    </row>
    <row r="491" spans="1:3" x14ac:dyDescent="0.45">
      <c r="A491" s="2">
        <v>486</v>
      </c>
      <c r="B491" s="2" t="str">
        <f>"00448619"</f>
        <v>00448619</v>
      </c>
      <c r="C491" s="3" t="s">
        <v>8</v>
      </c>
    </row>
    <row r="492" spans="1:3" x14ac:dyDescent="0.45">
      <c r="A492" s="2">
        <v>487</v>
      </c>
      <c r="B492" s="2" t="str">
        <f>"00448864"</f>
        <v>00448864</v>
      </c>
      <c r="C492" s="3" t="s">
        <v>6</v>
      </c>
    </row>
    <row r="493" spans="1:3" x14ac:dyDescent="0.45">
      <c r="A493" s="2">
        <v>488</v>
      </c>
      <c r="B493" s="2" t="str">
        <f>"00449212"</f>
        <v>00449212</v>
      </c>
      <c r="C493" s="3" t="s">
        <v>4</v>
      </c>
    </row>
    <row r="494" spans="1:3" x14ac:dyDescent="0.45">
      <c r="A494" s="2">
        <v>489</v>
      </c>
      <c r="B494" s="2" t="str">
        <f>"00449305"</f>
        <v>00449305</v>
      </c>
      <c r="C494" s="3" t="str">
        <f>"002"</f>
        <v>002</v>
      </c>
    </row>
    <row r="495" spans="1:3" x14ac:dyDescent="0.45">
      <c r="A495" s="2">
        <v>490</v>
      </c>
      <c r="B495" s="2" t="str">
        <f>"00449372"</f>
        <v>00449372</v>
      </c>
      <c r="C495" s="3" t="s">
        <v>4</v>
      </c>
    </row>
    <row r="496" spans="1:3" x14ac:dyDescent="0.45">
      <c r="A496" s="2">
        <v>491</v>
      </c>
      <c r="B496" s="2" t="str">
        <f>"00449730"</f>
        <v>00449730</v>
      </c>
      <c r="C496" s="3" t="s">
        <v>8</v>
      </c>
    </row>
    <row r="497" spans="1:3" x14ac:dyDescent="0.45">
      <c r="A497" s="2">
        <v>492</v>
      </c>
      <c r="B497" s="2" t="str">
        <f>"00450139"</f>
        <v>00450139</v>
      </c>
      <c r="C497" s="3" t="s">
        <v>4</v>
      </c>
    </row>
    <row r="498" spans="1:3" x14ac:dyDescent="0.45">
      <c r="A498" s="2">
        <v>493</v>
      </c>
      <c r="B498" s="2" t="str">
        <f>"00450288"</f>
        <v>00450288</v>
      </c>
      <c r="C498" s="3" t="s">
        <v>4</v>
      </c>
    </row>
    <row r="499" spans="1:3" x14ac:dyDescent="0.45">
      <c r="A499" s="2">
        <v>494</v>
      </c>
      <c r="B499" s="2" t="str">
        <f>"00450564"</f>
        <v>00450564</v>
      </c>
      <c r="C499" s="3" t="str">
        <f>"002"</f>
        <v>002</v>
      </c>
    </row>
    <row r="500" spans="1:3" x14ac:dyDescent="0.45">
      <c r="A500" s="2">
        <v>495</v>
      </c>
      <c r="B500" s="2" t="str">
        <f>"00450918"</f>
        <v>00450918</v>
      </c>
      <c r="C500" s="3" t="s">
        <v>4</v>
      </c>
    </row>
    <row r="501" spans="1:3" x14ac:dyDescent="0.45">
      <c r="A501" s="2">
        <v>496</v>
      </c>
      <c r="B501" s="2" t="str">
        <f>"00451082"</f>
        <v>00451082</v>
      </c>
      <c r="C501" s="3" t="s">
        <v>6</v>
      </c>
    </row>
    <row r="502" spans="1:3" x14ac:dyDescent="0.45">
      <c r="A502" s="2">
        <v>497</v>
      </c>
      <c r="B502" s="2" t="str">
        <f>"00452241"</f>
        <v>00452241</v>
      </c>
      <c r="C502" s="3" t="s">
        <v>4</v>
      </c>
    </row>
    <row r="503" spans="1:3" x14ac:dyDescent="0.45">
      <c r="A503" s="2">
        <v>498</v>
      </c>
      <c r="B503" s="2" t="str">
        <f>"00452328"</f>
        <v>00452328</v>
      </c>
      <c r="C503" s="3" t="s">
        <v>4</v>
      </c>
    </row>
    <row r="504" spans="1:3" x14ac:dyDescent="0.45">
      <c r="A504" s="2">
        <v>499</v>
      </c>
      <c r="B504" s="2" t="str">
        <f>"00452614"</f>
        <v>00452614</v>
      </c>
      <c r="C504" s="3" t="s">
        <v>4</v>
      </c>
    </row>
    <row r="505" spans="1:3" x14ac:dyDescent="0.45">
      <c r="A505" s="2">
        <v>500</v>
      </c>
      <c r="B505" s="2" t="str">
        <f>"00452626"</f>
        <v>00452626</v>
      </c>
      <c r="C505" s="3" t="s">
        <v>4</v>
      </c>
    </row>
    <row r="506" spans="1:3" x14ac:dyDescent="0.45">
      <c r="A506" s="2">
        <v>501</v>
      </c>
      <c r="B506" s="2" t="str">
        <f>"00453121"</f>
        <v>00453121</v>
      </c>
      <c r="C506" s="3" t="s">
        <v>8</v>
      </c>
    </row>
    <row r="507" spans="1:3" x14ac:dyDescent="0.45">
      <c r="A507" s="2">
        <v>502</v>
      </c>
      <c r="B507" s="2" t="str">
        <f>"00453140"</f>
        <v>00453140</v>
      </c>
      <c r="C507" s="3" t="s">
        <v>4</v>
      </c>
    </row>
    <row r="508" spans="1:3" x14ac:dyDescent="0.45">
      <c r="A508" s="2">
        <v>503</v>
      </c>
      <c r="B508" s="2" t="str">
        <f>"00453351"</f>
        <v>00453351</v>
      </c>
      <c r="C508" s="3" t="s">
        <v>4</v>
      </c>
    </row>
    <row r="509" spans="1:3" x14ac:dyDescent="0.45">
      <c r="A509" s="2">
        <v>504</v>
      </c>
      <c r="B509" s="2" t="str">
        <f>"00453412"</f>
        <v>00453412</v>
      </c>
      <c r="C509" s="3" t="str">
        <f>"002"</f>
        <v>002</v>
      </c>
    </row>
    <row r="510" spans="1:3" x14ac:dyDescent="0.45">
      <c r="A510" s="2">
        <v>505</v>
      </c>
      <c r="B510" s="2" t="str">
        <f>"00454387"</f>
        <v>00454387</v>
      </c>
      <c r="C510" s="3" t="s">
        <v>4</v>
      </c>
    </row>
    <row r="511" spans="1:3" x14ac:dyDescent="0.45">
      <c r="A511" s="2">
        <v>506</v>
      </c>
      <c r="B511" s="2" t="str">
        <f>"00454728"</f>
        <v>00454728</v>
      </c>
      <c r="C511" s="3" t="s">
        <v>4</v>
      </c>
    </row>
    <row r="512" spans="1:3" x14ac:dyDescent="0.45">
      <c r="A512" s="2">
        <v>507</v>
      </c>
      <c r="B512" s="2" t="str">
        <f>"00455182"</f>
        <v>00455182</v>
      </c>
      <c r="C512" s="3" t="s">
        <v>4</v>
      </c>
    </row>
    <row r="513" spans="1:3" x14ac:dyDescent="0.45">
      <c r="A513" s="2">
        <v>508</v>
      </c>
      <c r="B513" s="2" t="str">
        <f>"00455276"</f>
        <v>00455276</v>
      </c>
      <c r="C513" s="3" t="s">
        <v>4</v>
      </c>
    </row>
    <row r="514" spans="1:3" x14ac:dyDescent="0.45">
      <c r="A514" s="2">
        <v>509</v>
      </c>
      <c r="B514" s="2" t="str">
        <f>"00455499"</f>
        <v>00455499</v>
      </c>
      <c r="C514" s="3" t="s">
        <v>4</v>
      </c>
    </row>
    <row r="515" spans="1:3" x14ac:dyDescent="0.45">
      <c r="A515" s="2">
        <v>510</v>
      </c>
      <c r="B515" s="2" t="str">
        <f>"00455528"</f>
        <v>00455528</v>
      </c>
      <c r="C515" s="3" t="s">
        <v>4</v>
      </c>
    </row>
    <row r="516" spans="1:3" x14ac:dyDescent="0.45">
      <c r="A516" s="2">
        <v>511</v>
      </c>
      <c r="B516" s="2" t="str">
        <f>"00456261"</f>
        <v>00456261</v>
      </c>
      <c r="C516" s="3" t="str">
        <f>"002"</f>
        <v>002</v>
      </c>
    </row>
    <row r="517" spans="1:3" x14ac:dyDescent="0.45">
      <c r="A517" s="2">
        <v>512</v>
      </c>
      <c r="B517" s="2" t="str">
        <f>"00456818"</f>
        <v>00456818</v>
      </c>
      <c r="C517" s="3" t="s">
        <v>4</v>
      </c>
    </row>
    <row r="518" spans="1:3" x14ac:dyDescent="0.45">
      <c r="A518" s="2">
        <v>513</v>
      </c>
      <c r="B518" s="2" t="str">
        <f>"00456832"</f>
        <v>00456832</v>
      </c>
      <c r="C518" s="3" t="str">
        <f>"002"</f>
        <v>002</v>
      </c>
    </row>
    <row r="519" spans="1:3" x14ac:dyDescent="0.45">
      <c r="A519" s="2">
        <v>514</v>
      </c>
      <c r="B519" s="2" t="str">
        <f>"00459197"</f>
        <v>00459197</v>
      </c>
      <c r="C519" s="3" t="s">
        <v>4</v>
      </c>
    </row>
    <row r="520" spans="1:3" x14ac:dyDescent="0.45">
      <c r="A520" s="2">
        <v>515</v>
      </c>
      <c r="B520" s="2" t="str">
        <f>"00459524"</f>
        <v>00459524</v>
      </c>
      <c r="C520" s="3" t="s">
        <v>4</v>
      </c>
    </row>
    <row r="521" spans="1:3" x14ac:dyDescent="0.45">
      <c r="A521" s="2">
        <v>516</v>
      </c>
      <c r="B521" s="2" t="str">
        <f>"00459596"</f>
        <v>00459596</v>
      </c>
      <c r="C521" s="3" t="s">
        <v>4</v>
      </c>
    </row>
    <row r="522" spans="1:3" x14ac:dyDescent="0.45">
      <c r="A522" s="2">
        <v>517</v>
      </c>
      <c r="B522" s="2" t="str">
        <f>"00459619"</f>
        <v>00459619</v>
      </c>
      <c r="C522" s="3" t="s">
        <v>4</v>
      </c>
    </row>
    <row r="523" spans="1:3" x14ac:dyDescent="0.45">
      <c r="A523" s="2">
        <v>518</v>
      </c>
      <c r="B523" s="2" t="str">
        <f>"00459633"</f>
        <v>00459633</v>
      </c>
      <c r="C523" s="3" t="s">
        <v>8</v>
      </c>
    </row>
    <row r="524" spans="1:3" x14ac:dyDescent="0.45">
      <c r="A524" s="2">
        <v>519</v>
      </c>
      <c r="B524" s="2" t="str">
        <f>"00459786"</f>
        <v>00459786</v>
      </c>
      <c r="C524" s="3" t="s">
        <v>4</v>
      </c>
    </row>
    <row r="525" spans="1:3" x14ac:dyDescent="0.45">
      <c r="A525" s="2">
        <v>520</v>
      </c>
      <c r="B525" s="2" t="str">
        <f>"00460197"</f>
        <v>00460197</v>
      </c>
      <c r="C525" s="3" t="s">
        <v>8</v>
      </c>
    </row>
    <row r="526" spans="1:3" x14ac:dyDescent="0.45">
      <c r="A526" s="2">
        <v>521</v>
      </c>
      <c r="B526" s="2" t="str">
        <f>"00461331"</f>
        <v>00461331</v>
      </c>
      <c r="C526" s="3" t="s">
        <v>4</v>
      </c>
    </row>
    <row r="527" spans="1:3" x14ac:dyDescent="0.45">
      <c r="A527" s="2">
        <v>522</v>
      </c>
      <c r="B527" s="2" t="str">
        <f>"00461372"</f>
        <v>00461372</v>
      </c>
      <c r="C527" s="3" t="s">
        <v>4</v>
      </c>
    </row>
    <row r="528" spans="1:3" x14ac:dyDescent="0.45">
      <c r="A528" s="2">
        <v>523</v>
      </c>
      <c r="B528" s="2" t="str">
        <f>"00461827"</f>
        <v>00461827</v>
      </c>
      <c r="C528" s="3" t="s">
        <v>4</v>
      </c>
    </row>
    <row r="529" spans="1:3" x14ac:dyDescent="0.45">
      <c r="A529" s="2">
        <v>524</v>
      </c>
      <c r="B529" s="2" t="str">
        <f>"00462683"</f>
        <v>00462683</v>
      </c>
      <c r="C529" s="3" t="s">
        <v>4</v>
      </c>
    </row>
    <row r="530" spans="1:3" x14ac:dyDescent="0.45">
      <c r="A530" s="2">
        <v>525</v>
      </c>
      <c r="B530" s="2" t="str">
        <f>"00463442"</f>
        <v>00463442</v>
      </c>
      <c r="C530" s="3" t="s">
        <v>8</v>
      </c>
    </row>
    <row r="531" spans="1:3" x14ac:dyDescent="0.45">
      <c r="A531" s="2">
        <v>526</v>
      </c>
      <c r="B531" s="2" t="str">
        <f>"00464448"</f>
        <v>00464448</v>
      </c>
      <c r="C531" s="3" t="s">
        <v>4</v>
      </c>
    </row>
    <row r="532" spans="1:3" x14ac:dyDescent="0.45">
      <c r="A532" s="2">
        <v>527</v>
      </c>
      <c r="B532" s="2" t="str">
        <f>"00464552"</f>
        <v>00464552</v>
      </c>
      <c r="C532" s="3" t="s">
        <v>4</v>
      </c>
    </row>
    <row r="533" spans="1:3" x14ac:dyDescent="0.45">
      <c r="A533" s="2">
        <v>528</v>
      </c>
      <c r="B533" s="2" t="str">
        <f>"00465318"</f>
        <v>00465318</v>
      </c>
      <c r="C533" s="3" t="s">
        <v>4</v>
      </c>
    </row>
    <row r="534" spans="1:3" x14ac:dyDescent="0.45">
      <c r="A534" s="2">
        <v>529</v>
      </c>
      <c r="B534" s="2" t="str">
        <f>"00465648"</f>
        <v>00465648</v>
      </c>
      <c r="C534" s="3" t="str">
        <f>"002"</f>
        <v>002</v>
      </c>
    </row>
    <row r="535" spans="1:3" x14ac:dyDescent="0.45">
      <c r="A535" s="2">
        <v>530</v>
      </c>
      <c r="B535" s="2" t="str">
        <f>"00465807"</f>
        <v>00465807</v>
      </c>
      <c r="C535" s="3" t="s">
        <v>4</v>
      </c>
    </row>
    <row r="536" spans="1:3" x14ac:dyDescent="0.45">
      <c r="A536" s="2">
        <v>531</v>
      </c>
      <c r="B536" s="2" t="str">
        <f>"00466216"</f>
        <v>00466216</v>
      </c>
      <c r="C536" s="3" t="s">
        <v>4</v>
      </c>
    </row>
    <row r="537" spans="1:3" x14ac:dyDescent="0.45">
      <c r="A537" s="2">
        <v>532</v>
      </c>
      <c r="B537" s="2" t="str">
        <f>"00466401"</f>
        <v>00466401</v>
      </c>
      <c r="C537" s="3" t="s">
        <v>4</v>
      </c>
    </row>
    <row r="538" spans="1:3" x14ac:dyDescent="0.45">
      <c r="A538" s="2">
        <v>533</v>
      </c>
      <c r="B538" s="2" t="str">
        <f>"00466859"</f>
        <v>00466859</v>
      </c>
      <c r="C538" s="3" t="s">
        <v>4</v>
      </c>
    </row>
    <row r="539" spans="1:3" x14ac:dyDescent="0.45">
      <c r="A539" s="2">
        <v>534</v>
      </c>
      <c r="B539" s="2" t="str">
        <f>"00466869"</f>
        <v>00466869</v>
      </c>
      <c r="C539" s="3" t="s">
        <v>4</v>
      </c>
    </row>
    <row r="540" spans="1:3" x14ac:dyDescent="0.45">
      <c r="A540" s="2">
        <v>535</v>
      </c>
      <c r="B540" s="2" t="str">
        <f>"00466877"</f>
        <v>00466877</v>
      </c>
      <c r="C540" s="3" t="s">
        <v>4</v>
      </c>
    </row>
    <row r="541" spans="1:3" x14ac:dyDescent="0.45">
      <c r="A541" s="2">
        <v>536</v>
      </c>
      <c r="B541" s="2" t="str">
        <f>"00466970"</f>
        <v>00466970</v>
      </c>
      <c r="C541" s="3" t="s">
        <v>4</v>
      </c>
    </row>
    <row r="542" spans="1:3" x14ac:dyDescent="0.45">
      <c r="A542" s="2">
        <v>537</v>
      </c>
      <c r="B542" s="2" t="str">
        <f>"00467084"</f>
        <v>00467084</v>
      </c>
      <c r="C542" s="3" t="s">
        <v>4</v>
      </c>
    </row>
    <row r="543" spans="1:3" x14ac:dyDescent="0.45">
      <c r="A543" s="2">
        <v>538</v>
      </c>
      <c r="B543" s="2" t="str">
        <f>"00467283"</f>
        <v>00467283</v>
      </c>
      <c r="C543" s="3" t="s">
        <v>4</v>
      </c>
    </row>
    <row r="544" spans="1:3" x14ac:dyDescent="0.45">
      <c r="A544" s="2">
        <v>539</v>
      </c>
      <c r="B544" s="2" t="str">
        <f>"00467743"</f>
        <v>00467743</v>
      </c>
      <c r="C544" s="3" t="s">
        <v>4</v>
      </c>
    </row>
    <row r="545" spans="1:3" x14ac:dyDescent="0.45">
      <c r="A545" s="2">
        <v>540</v>
      </c>
      <c r="B545" s="2" t="str">
        <f>"00467839"</f>
        <v>00467839</v>
      </c>
      <c r="C545" s="3" t="s">
        <v>4</v>
      </c>
    </row>
    <row r="546" spans="1:3" x14ac:dyDescent="0.45">
      <c r="A546" s="2">
        <v>541</v>
      </c>
      <c r="B546" s="2" t="str">
        <f>"00467931"</f>
        <v>00467931</v>
      </c>
      <c r="C546" s="3" t="s">
        <v>4</v>
      </c>
    </row>
    <row r="547" spans="1:3" x14ac:dyDescent="0.45">
      <c r="A547" s="2">
        <v>542</v>
      </c>
      <c r="B547" s="2" t="str">
        <f>"00468724"</f>
        <v>00468724</v>
      </c>
      <c r="C547" s="3" t="str">
        <f>"002"</f>
        <v>002</v>
      </c>
    </row>
    <row r="548" spans="1:3" x14ac:dyDescent="0.45">
      <c r="A548" s="2">
        <v>543</v>
      </c>
      <c r="B548" s="2" t="str">
        <f>"00469007"</f>
        <v>00469007</v>
      </c>
      <c r="C548" s="3" t="s">
        <v>4</v>
      </c>
    </row>
    <row r="549" spans="1:3" x14ac:dyDescent="0.45">
      <c r="A549" s="2">
        <v>544</v>
      </c>
      <c r="B549" s="2" t="str">
        <f>"00469238"</f>
        <v>00469238</v>
      </c>
      <c r="C549" s="3" t="s">
        <v>4</v>
      </c>
    </row>
    <row r="550" spans="1:3" x14ac:dyDescent="0.45">
      <c r="A550" s="2">
        <v>545</v>
      </c>
      <c r="B550" s="2" t="str">
        <f>"00469365"</f>
        <v>00469365</v>
      </c>
      <c r="C550" s="3" t="s">
        <v>6</v>
      </c>
    </row>
    <row r="551" spans="1:3" x14ac:dyDescent="0.45">
      <c r="A551" s="2">
        <v>546</v>
      </c>
      <c r="B551" s="2" t="str">
        <f>"00469721"</f>
        <v>00469721</v>
      </c>
      <c r="C551" s="3" t="s">
        <v>8</v>
      </c>
    </row>
    <row r="552" spans="1:3" x14ac:dyDescent="0.45">
      <c r="A552" s="2">
        <v>547</v>
      </c>
      <c r="B552" s="2" t="str">
        <f>"00469930"</f>
        <v>00469930</v>
      </c>
      <c r="C552" s="3" t="s">
        <v>11</v>
      </c>
    </row>
    <row r="553" spans="1:3" x14ac:dyDescent="0.45">
      <c r="A553" s="2">
        <v>548</v>
      </c>
      <c r="B553" s="2" t="str">
        <f>"00470589"</f>
        <v>00470589</v>
      </c>
      <c r="C553" s="3" t="s">
        <v>4</v>
      </c>
    </row>
    <row r="554" spans="1:3" x14ac:dyDescent="0.45">
      <c r="A554" s="2">
        <v>549</v>
      </c>
      <c r="B554" s="2" t="str">
        <f>"00471213"</f>
        <v>00471213</v>
      </c>
      <c r="C554" s="3" t="s">
        <v>6</v>
      </c>
    </row>
    <row r="555" spans="1:3" x14ac:dyDescent="0.45">
      <c r="A555" s="2">
        <v>550</v>
      </c>
      <c r="B555" s="2" t="str">
        <f>"00472530"</f>
        <v>00472530</v>
      </c>
      <c r="C555" s="3" t="str">
        <f>"004"</f>
        <v>004</v>
      </c>
    </row>
    <row r="556" spans="1:3" x14ac:dyDescent="0.45">
      <c r="A556" s="2">
        <v>551</v>
      </c>
      <c r="B556" s="2" t="str">
        <f>"00472645"</f>
        <v>00472645</v>
      </c>
      <c r="C556" s="3" t="s">
        <v>4</v>
      </c>
    </row>
    <row r="557" spans="1:3" x14ac:dyDescent="0.45">
      <c r="A557" s="2">
        <v>552</v>
      </c>
      <c r="B557" s="2" t="str">
        <f>"00472831"</f>
        <v>00472831</v>
      </c>
      <c r="C557" s="3" t="s">
        <v>10</v>
      </c>
    </row>
    <row r="558" spans="1:3" x14ac:dyDescent="0.45">
      <c r="A558" s="2">
        <v>553</v>
      </c>
      <c r="B558" s="2" t="str">
        <f>"00473009"</f>
        <v>00473009</v>
      </c>
      <c r="C558" s="3" t="s">
        <v>4</v>
      </c>
    </row>
    <row r="559" spans="1:3" x14ac:dyDescent="0.45">
      <c r="A559" s="2">
        <v>554</v>
      </c>
      <c r="B559" s="2" t="str">
        <f>"00473262"</f>
        <v>00473262</v>
      </c>
      <c r="C559" s="3" t="s">
        <v>4</v>
      </c>
    </row>
    <row r="560" spans="1:3" x14ac:dyDescent="0.45">
      <c r="A560" s="2">
        <v>555</v>
      </c>
      <c r="B560" s="2" t="str">
        <f>"00473699"</f>
        <v>00473699</v>
      </c>
      <c r="C560" s="3" t="s">
        <v>4</v>
      </c>
    </row>
    <row r="561" spans="1:3" x14ac:dyDescent="0.45">
      <c r="A561" s="2">
        <v>556</v>
      </c>
      <c r="B561" s="2" t="str">
        <f>"00474200"</f>
        <v>00474200</v>
      </c>
      <c r="C561" s="3" t="s">
        <v>4</v>
      </c>
    </row>
    <row r="562" spans="1:3" x14ac:dyDescent="0.45">
      <c r="A562" s="2">
        <v>557</v>
      </c>
      <c r="B562" s="2" t="str">
        <f>"00474875"</f>
        <v>00474875</v>
      </c>
      <c r="C562" s="3" t="s">
        <v>8</v>
      </c>
    </row>
    <row r="563" spans="1:3" x14ac:dyDescent="0.45">
      <c r="A563" s="2">
        <v>558</v>
      </c>
      <c r="B563" s="2" t="str">
        <f>"00475380"</f>
        <v>00475380</v>
      </c>
      <c r="C563" s="3" t="s">
        <v>4</v>
      </c>
    </row>
    <row r="564" spans="1:3" x14ac:dyDescent="0.45">
      <c r="A564" s="2">
        <v>559</v>
      </c>
      <c r="B564" s="2" t="str">
        <f>"00475642"</f>
        <v>00475642</v>
      </c>
      <c r="C564" s="3" t="s">
        <v>4</v>
      </c>
    </row>
    <row r="565" spans="1:3" x14ac:dyDescent="0.45">
      <c r="A565" s="2">
        <v>560</v>
      </c>
      <c r="B565" s="2" t="str">
        <f>"00476112"</f>
        <v>00476112</v>
      </c>
      <c r="C565" s="3" t="s">
        <v>4</v>
      </c>
    </row>
    <row r="566" spans="1:3" x14ac:dyDescent="0.45">
      <c r="A566" s="2">
        <v>561</v>
      </c>
      <c r="B566" s="2" t="str">
        <f>"00476712"</f>
        <v>00476712</v>
      </c>
      <c r="C566" s="3" t="s">
        <v>4</v>
      </c>
    </row>
    <row r="567" spans="1:3" x14ac:dyDescent="0.45">
      <c r="A567" s="2">
        <v>562</v>
      </c>
      <c r="B567" s="2" t="str">
        <f>"00476831"</f>
        <v>00476831</v>
      </c>
      <c r="C567" s="3" t="s">
        <v>4</v>
      </c>
    </row>
    <row r="568" spans="1:3" x14ac:dyDescent="0.45">
      <c r="A568" s="2">
        <v>563</v>
      </c>
      <c r="B568" s="2" t="str">
        <f>"00477084"</f>
        <v>00477084</v>
      </c>
      <c r="C568" s="3" t="s">
        <v>8</v>
      </c>
    </row>
    <row r="569" spans="1:3" x14ac:dyDescent="0.45">
      <c r="A569" s="2">
        <v>564</v>
      </c>
      <c r="B569" s="2" t="str">
        <f>"00477426"</f>
        <v>00477426</v>
      </c>
      <c r="C569" s="3" t="s">
        <v>4</v>
      </c>
    </row>
    <row r="570" spans="1:3" x14ac:dyDescent="0.45">
      <c r="A570" s="2">
        <v>565</v>
      </c>
      <c r="B570" s="2" t="str">
        <f>"00477459"</f>
        <v>00477459</v>
      </c>
      <c r="C570" s="3" t="s">
        <v>4</v>
      </c>
    </row>
    <row r="571" spans="1:3" x14ac:dyDescent="0.45">
      <c r="A571" s="2">
        <v>566</v>
      </c>
      <c r="B571" s="2" t="str">
        <f>"00477467"</f>
        <v>00477467</v>
      </c>
      <c r="C571" s="3" t="s">
        <v>4</v>
      </c>
    </row>
    <row r="572" spans="1:3" x14ac:dyDescent="0.45">
      <c r="A572" s="2">
        <v>567</v>
      </c>
      <c r="B572" s="2" t="str">
        <f>"00477626"</f>
        <v>00477626</v>
      </c>
      <c r="C572" s="3" t="str">
        <f>"002"</f>
        <v>002</v>
      </c>
    </row>
    <row r="573" spans="1:3" x14ac:dyDescent="0.45">
      <c r="A573" s="2">
        <v>568</v>
      </c>
      <c r="B573" s="2" t="str">
        <f>"00477668"</f>
        <v>00477668</v>
      </c>
      <c r="C573" s="3" t="s">
        <v>4</v>
      </c>
    </row>
    <row r="574" spans="1:3" x14ac:dyDescent="0.45">
      <c r="A574" s="2">
        <v>569</v>
      </c>
      <c r="B574" s="2" t="str">
        <f>"00477718"</f>
        <v>00477718</v>
      </c>
      <c r="C574" s="3" t="s">
        <v>4</v>
      </c>
    </row>
    <row r="575" spans="1:3" x14ac:dyDescent="0.45">
      <c r="A575" s="2">
        <v>570</v>
      </c>
      <c r="B575" s="2" t="str">
        <f>"00477896"</f>
        <v>00477896</v>
      </c>
      <c r="C575" s="3" t="s">
        <v>4</v>
      </c>
    </row>
    <row r="576" spans="1:3" x14ac:dyDescent="0.45">
      <c r="A576" s="2">
        <v>571</v>
      </c>
      <c r="B576" s="2" t="str">
        <f>"00478685"</f>
        <v>00478685</v>
      </c>
      <c r="C576" s="3" t="s">
        <v>4</v>
      </c>
    </row>
    <row r="577" spans="1:3" x14ac:dyDescent="0.45">
      <c r="A577" s="2">
        <v>572</v>
      </c>
      <c r="B577" s="2" t="str">
        <f>"00478882"</f>
        <v>00478882</v>
      </c>
      <c r="C577" s="3" t="s">
        <v>4</v>
      </c>
    </row>
    <row r="578" spans="1:3" x14ac:dyDescent="0.45">
      <c r="A578" s="2">
        <v>573</v>
      </c>
      <c r="B578" s="2" t="str">
        <f>"00479085"</f>
        <v>00479085</v>
      </c>
      <c r="C578" s="3" t="s">
        <v>4</v>
      </c>
    </row>
    <row r="579" spans="1:3" x14ac:dyDescent="0.45">
      <c r="A579" s="2">
        <v>574</v>
      </c>
      <c r="B579" s="2" t="str">
        <f>"00479682"</f>
        <v>00479682</v>
      </c>
      <c r="C579" s="3" t="s">
        <v>4</v>
      </c>
    </row>
    <row r="580" spans="1:3" x14ac:dyDescent="0.45">
      <c r="A580" s="2">
        <v>575</v>
      </c>
      <c r="B580" s="2" t="str">
        <f>"00479813"</f>
        <v>00479813</v>
      </c>
      <c r="C580" s="3" t="str">
        <f>"002"</f>
        <v>002</v>
      </c>
    </row>
    <row r="581" spans="1:3" x14ac:dyDescent="0.45">
      <c r="A581" s="2">
        <v>576</v>
      </c>
      <c r="B581" s="2" t="str">
        <f>"00480804"</f>
        <v>00480804</v>
      </c>
      <c r="C581" s="3" t="s">
        <v>4</v>
      </c>
    </row>
    <row r="582" spans="1:3" x14ac:dyDescent="0.45">
      <c r="A582" s="2">
        <v>577</v>
      </c>
      <c r="B582" s="2" t="str">
        <f>"00480978"</f>
        <v>00480978</v>
      </c>
      <c r="C582" s="3" t="s">
        <v>11</v>
      </c>
    </row>
    <row r="583" spans="1:3" x14ac:dyDescent="0.45">
      <c r="A583" s="2">
        <v>578</v>
      </c>
      <c r="B583" s="2" t="str">
        <f>"00481333"</f>
        <v>00481333</v>
      </c>
      <c r="C583" s="3" t="s">
        <v>4</v>
      </c>
    </row>
    <row r="584" spans="1:3" x14ac:dyDescent="0.45">
      <c r="A584" s="2">
        <v>579</v>
      </c>
      <c r="B584" s="2" t="str">
        <f>"00481793"</f>
        <v>00481793</v>
      </c>
      <c r="C584" s="3" t="s">
        <v>4</v>
      </c>
    </row>
    <row r="585" spans="1:3" x14ac:dyDescent="0.45">
      <c r="A585" s="2">
        <v>580</v>
      </c>
      <c r="B585" s="2" t="str">
        <f>"00481805"</f>
        <v>00481805</v>
      </c>
      <c r="C585" s="3" t="s">
        <v>8</v>
      </c>
    </row>
    <row r="586" spans="1:3" x14ac:dyDescent="0.45">
      <c r="A586" s="2">
        <v>581</v>
      </c>
      <c r="B586" s="2" t="str">
        <f>"00482178"</f>
        <v>00482178</v>
      </c>
      <c r="C586" s="3" t="s">
        <v>4</v>
      </c>
    </row>
    <row r="587" spans="1:3" x14ac:dyDescent="0.45">
      <c r="A587" s="2">
        <v>582</v>
      </c>
      <c r="B587" s="2" t="str">
        <f>"00482309"</f>
        <v>00482309</v>
      </c>
      <c r="C587" s="3" t="s">
        <v>10</v>
      </c>
    </row>
    <row r="588" spans="1:3" x14ac:dyDescent="0.45">
      <c r="A588" s="2">
        <v>583</v>
      </c>
      <c r="B588" s="2" t="str">
        <f>"00482677"</f>
        <v>00482677</v>
      </c>
      <c r="C588" s="3" t="s">
        <v>11</v>
      </c>
    </row>
    <row r="589" spans="1:3" x14ac:dyDescent="0.45">
      <c r="A589" s="2">
        <v>584</v>
      </c>
      <c r="B589" s="2" t="str">
        <f>"00483080"</f>
        <v>00483080</v>
      </c>
      <c r="C589" s="3" t="s">
        <v>4</v>
      </c>
    </row>
    <row r="590" spans="1:3" x14ac:dyDescent="0.45">
      <c r="A590" s="2">
        <v>585</v>
      </c>
      <c r="B590" s="2" t="str">
        <f>"00483270"</f>
        <v>00483270</v>
      </c>
      <c r="C590" s="3" t="s">
        <v>4</v>
      </c>
    </row>
    <row r="591" spans="1:3" x14ac:dyDescent="0.45">
      <c r="A591" s="2">
        <v>586</v>
      </c>
      <c r="B591" s="2" t="str">
        <f>"00483602"</f>
        <v>00483602</v>
      </c>
      <c r="C591" s="3" t="str">
        <f>"002"</f>
        <v>002</v>
      </c>
    </row>
    <row r="592" spans="1:3" x14ac:dyDescent="0.45">
      <c r="A592" s="2">
        <v>587</v>
      </c>
      <c r="B592" s="2" t="str">
        <f>"00483691"</f>
        <v>00483691</v>
      </c>
      <c r="C592" s="3" t="s">
        <v>4</v>
      </c>
    </row>
    <row r="593" spans="1:3" x14ac:dyDescent="0.45">
      <c r="A593" s="2">
        <v>588</v>
      </c>
      <c r="B593" s="2" t="str">
        <f>"00483939"</f>
        <v>00483939</v>
      </c>
      <c r="C593" s="3" t="s">
        <v>4</v>
      </c>
    </row>
    <row r="594" spans="1:3" x14ac:dyDescent="0.45">
      <c r="A594" s="2">
        <v>589</v>
      </c>
      <c r="B594" s="2" t="str">
        <f>"00483981"</f>
        <v>00483981</v>
      </c>
      <c r="C594" s="3" t="s">
        <v>4</v>
      </c>
    </row>
    <row r="595" spans="1:3" x14ac:dyDescent="0.45">
      <c r="A595" s="2">
        <v>590</v>
      </c>
      <c r="B595" s="2" t="str">
        <f>"00484471"</f>
        <v>00484471</v>
      </c>
      <c r="C595" s="3" t="str">
        <f>"002"</f>
        <v>002</v>
      </c>
    </row>
    <row r="596" spans="1:3" x14ac:dyDescent="0.45">
      <c r="A596" s="2">
        <v>591</v>
      </c>
      <c r="B596" s="2" t="str">
        <f>"00484533"</f>
        <v>00484533</v>
      </c>
      <c r="C596" s="3" t="s">
        <v>4</v>
      </c>
    </row>
    <row r="597" spans="1:3" x14ac:dyDescent="0.45">
      <c r="A597" s="2">
        <v>592</v>
      </c>
      <c r="B597" s="2" t="str">
        <f>"00484676"</f>
        <v>00484676</v>
      </c>
      <c r="C597" s="3" t="s">
        <v>4</v>
      </c>
    </row>
    <row r="598" spans="1:3" x14ac:dyDescent="0.45">
      <c r="A598" s="2">
        <v>593</v>
      </c>
      <c r="B598" s="2" t="str">
        <f>"00484765"</f>
        <v>00484765</v>
      </c>
      <c r="C598" s="3" t="s">
        <v>14</v>
      </c>
    </row>
    <row r="599" spans="1:3" x14ac:dyDescent="0.45">
      <c r="A599" s="2">
        <v>594</v>
      </c>
      <c r="B599" s="2" t="str">
        <f>"00486043"</f>
        <v>00486043</v>
      </c>
      <c r="C599" s="3" t="s">
        <v>4</v>
      </c>
    </row>
    <row r="600" spans="1:3" x14ac:dyDescent="0.45">
      <c r="A600" s="2">
        <v>595</v>
      </c>
      <c r="B600" s="2" t="str">
        <f>"00486131"</f>
        <v>00486131</v>
      </c>
      <c r="C600" s="3" t="s">
        <v>4</v>
      </c>
    </row>
    <row r="601" spans="1:3" x14ac:dyDescent="0.45">
      <c r="A601" s="2">
        <v>596</v>
      </c>
      <c r="B601" s="2" t="str">
        <f>"00486351"</f>
        <v>00486351</v>
      </c>
      <c r="C601" s="3" t="s">
        <v>4</v>
      </c>
    </row>
    <row r="602" spans="1:3" x14ac:dyDescent="0.45">
      <c r="A602" s="2">
        <v>597</v>
      </c>
      <c r="B602" s="2" t="str">
        <f>"00486481"</f>
        <v>00486481</v>
      </c>
      <c r="C602" s="3" t="s">
        <v>4</v>
      </c>
    </row>
    <row r="603" spans="1:3" x14ac:dyDescent="0.45">
      <c r="A603" s="2">
        <v>598</v>
      </c>
      <c r="B603" s="2" t="str">
        <f>"00486511"</f>
        <v>00486511</v>
      </c>
      <c r="C603" s="3" t="s">
        <v>5</v>
      </c>
    </row>
    <row r="604" spans="1:3" x14ac:dyDescent="0.45">
      <c r="A604" s="2">
        <v>599</v>
      </c>
      <c r="B604" s="2" t="str">
        <f>"00486602"</f>
        <v>00486602</v>
      </c>
      <c r="C604" s="3" t="s">
        <v>4</v>
      </c>
    </row>
    <row r="605" spans="1:3" x14ac:dyDescent="0.45">
      <c r="A605" s="2">
        <v>600</v>
      </c>
      <c r="B605" s="2" t="str">
        <f>"00486766"</f>
        <v>00486766</v>
      </c>
      <c r="C605" s="3" t="s">
        <v>4</v>
      </c>
    </row>
    <row r="606" spans="1:3" x14ac:dyDescent="0.45">
      <c r="A606" s="2">
        <v>601</v>
      </c>
      <c r="B606" s="2" t="str">
        <f>"00486777"</f>
        <v>00486777</v>
      </c>
      <c r="C606" s="3" t="s">
        <v>4</v>
      </c>
    </row>
    <row r="607" spans="1:3" x14ac:dyDescent="0.45">
      <c r="A607" s="2">
        <v>602</v>
      </c>
      <c r="B607" s="2" t="str">
        <f>"00487860"</f>
        <v>00487860</v>
      </c>
      <c r="C607" s="3" t="s">
        <v>4</v>
      </c>
    </row>
    <row r="608" spans="1:3" x14ac:dyDescent="0.45">
      <c r="A608" s="2">
        <v>603</v>
      </c>
      <c r="B608" s="2" t="str">
        <f>"00487903"</f>
        <v>00487903</v>
      </c>
      <c r="C608" s="3" t="s">
        <v>4</v>
      </c>
    </row>
    <row r="609" spans="1:3" x14ac:dyDescent="0.45">
      <c r="A609" s="2">
        <v>604</v>
      </c>
      <c r="B609" s="2" t="str">
        <f>"00487907"</f>
        <v>00487907</v>
      </c>
      <c r="C609" s="3" t="s">
        <v>4</v>
      </c>
    </row>
    <row r="610" spans="1:3" x14ac:dyDescent="0.45">
      <c r="A610" s="2">
        <v>605</v>
      </c>
      <c r="B610" s="2" t="str">
        <f>"00488528"</f>
        <v>00488528</v>
      </c>
      <c r="C610" s="3" t="s">
        <v>5</v>
      </c>
    </row>
    <row r="611" spans="1:3" x14ac:dyDescent="0.45">
      <c r="A611" s="2">
        <v>606</v>
      </c>
      <c r="B611" s="2" t="str">
        <f>"00488613"</f>
        <v>00488613</v>
      </c>
      <c r="C611" s="3" t="s">
        <v>4</v>
      </c>
    </row>
    <row r="612" spans="1:3" x14ac:dyDescent="0.45">
      <c r="A612" s="2">
        <v>607</v>
      </c>
      <c r="B612" s="2" t="str">
        <f>"00488783"</f>
        <v>00488783</v>
      </c>
      <c r="C612" s="3" t="s">
        <v>4</v>
      </c>
    </row>
    <row r="613" spans="1:3" x14ac:dyDescent="0.45">
      <c r="A613" s="2">
        <v>608</v>
      </c>
      <c r="B613" s="2" t="str">
        <f>"00489184"</f>
        <v>00489184</v>
      </c>
      <c r="C613" s="3" t="s">
        <v>8</v>
      </c>
    </row>
    <row r="614" spans="1:3" x14ac:dyDescent="0.45">
      <c r="A614" s="2">
        <v>609</v>
      </c>
      <c r="B614" s="2" t="str">
        <f>"00489756"</f>
        <v>00489756</v>
      </c>
      <c r="C614" s="3" t="s">
        <v>4</v>
      </c>
    </row>
    <row r="615" spans="1:3" x14ac:dyDescent="0.45">
      <c r="A615" s="2">
        <v>610</v>
      </c>
      <c r="B615" s="2" t="str">
        <f>"00490039"</f>
        <v>00490039</v>
      </c>
      <c r="C615" s="3" t="s">
        <v>4</v>
      </c>
    </row>
    <row r="616" spans="1:3" x14ac:dyDescent="0.45">
      <c r="A616" s="2">
        <v>611</v>
      </c>
      <c r="B616" s="2" t="str">
        <f>"00490240"</f>
        <v>00490240</v>
      </c>
      <c r="C616" s="3" t="s">
        <v>4</v>
      </c>
    </row>
    <row r="617" spans="1:3" x14ac:dyDescent="0.45">
      <c r="A617" s="2">
        <v>612</v>
      </c>
      <c r="B617" s="2" t="str">
        <f>"00490566"</f>
        <v>00490566</v>
      </c>
      <c r="C617" s="3" t="str">
        <f>"002"</f>
        <v>002</v>
      </c>
    </row>
    <row r="618" spans="1:3" x14ac:dyDescent="0.45">
      <c r="A618" s="2">
        <v>613</v>
      </c>
      <c r="B618" s="2" t="str">
        <f>"00490602"</f>
        <v>00490602</v>
      </c>
      <c r="C618" s="3" t="s">
        <v>4</v>
      </c>
    </row>
    <row r="619" spans="1:3" x14ac:dyDescent="0.45">
      <c r="A619" s="2">
        <v>614</v>
      </c>
      <c r="B619" s="2" t="str">
        <f>"00491072"</f>
        <v>00491072</v>
      </c>
      <c r="C619" s="3" t="str">
        <f>"002"</f>
        <v>002</v>
      </c>
    </row>
    <row r="620" spans="1:3" x14ac:dyDescent="0.45">
      <c r="A620" s="2">
        <v>615</v>
      </c>
      <c r="B620" s="2" t="str">
        <f>"00491163"</f>
        <v>00491163</v>
      </c>
      <c r="C620" s="3" t="s">
        <v>4</v>
      </c>
    </row>
    <row r="621" spans="1:3" x14ac:dyDescent="0.45">
      <c r="A621" s="2">
        <v>616</v>
      </c>
      <c r="B621" s="2" t="str">
        <f>"00491407"</f>
        <v>00491407</v>
      </c>
      <c r="C621" s="3" t="s">
        <v>4</v>
      </c>
    </row>
    <row r="622" spans="1:3" x14ac:dyDescent="0.45">
      <c r="A622" s="2">
        <v>617</v>
      </c>
      <c r="B622" s="2" t="str">
        <f>"00491733"</f>
        <v>00491733</v>
      </c>
      <c r="C622" s="3" t="str">
        <f>"004"</f>
        <v>004</v>
      </c>
    </row>
    <row r="623" spans="1:3" x14ac:dyDescent="0.45">
      <c r="A623" s="2">
        <v>618</v>
      </c>
      <c r="B623" s="2" t="str">
        <f>"00492071"</f>
        <v>00492071</v>
      </c>
      <c r="C623" s="3" t="s">
        <v>4</v>
      </c>
    </row>
    <row r="624" spans="1:3" x14ac:dyDescent="0.45">
      <c r="A624" s="2">
        <v>619</v>
      </c>
      <c r="B624" s="2" t="str">
        <f>"00492132"</f>
        <v>00492132</v>
      </c>
      <c r="C624" s="3" t="s">
        <v>4</v>
      </c>
    </row>
    <row r="625" spans="1:3" x14ac:dyDescent="0.45">
      <c r="A625" s="2">
        <v>620</v>
      </c>
      <c r="B625" s="2" t="str">
        <f>"00492184"</f>
        <v>00492184</v>
      </c>
      <c r="C625" s="3" t="s">
        <v>4</v>
      </c>
    </row>
    <row r="626" spans="1:3" x14ac:dyDescent="0.45">
      <c r="A626" s="2">
        <v>621</v>
      </c>
      <c r="B626" s="2" t="str">
        <f>"00492267"</f>
        <v>00492267</v>
      </c>
      <c r="C626" s="3" t="s">
        <v>6</v>
      </c>
    </row>
    <row r="627" spans="1:3" x14ac:dyDescent="0.45">
      <c r="A627" s="2">
        <v>622</v>
      </c>
      <c r="B627" s="2" t="str">
        <f>"00492411"</f>
        <v>00492411</v>
      </c>
      <c r="C627" s="3" t="s">
        <v>4</v>
      </c>
    </row>
    <row r="628" spans="1:3" x14ac:dyDescent="0.45">
      <c r="A628" s="2">
        <v>623</v>
      </c>
      <c r="B628" s="2" t="str">
        <f>"00493025"</f>
        <v>00493025</v>
      </c>
      <c r="C628" s="3" t="s">
        <v>4</v>
      </c>
    </row>
    <row r="629" spans="1:3" x14ac:dyDescent="0.45">
      <c r="A629" s="2">
        <v>624</v>
      </c>
      <c r="B629" s="2" t="str">
        <f>"00493115"</f>
        <v>00493115</v>
      </c>
      <c r="C629" s="3" t="s">
        <v>4</v>
      </c>
    </row>
    <row r="630" spans="1:3" ht="28.5" x14ac:dyDescent="0.45">
      <c r="A630" s="2">
        <v>625</v>
      </c>
      <c r="B630" s="2" t="str">
        <f>"00493670"</f>
        <v>00493670</v>
      </c>
      <c r="C630" s="3" t="s">
        <v>7</v>
      </c>
    </row>
    <row r="631" spans="1:3" x14ac:dyDescent="0.45">
      <c r="A631" s="2">
        <v>626</v>
      </c>
      <c r="B631" s="2" t="str">
        <f>"00493762"</f>
        <v>00493762</v>
      </c>
      <c r="C631" s="3" t="s">
        <v>6</v>
      </c>
    </row>
    <row r="632" spans="1:3" x14ac:dyDescent="0.45">
      <c r="A632" s="2">
        <v>627</v>
      </c>
      <c r="B632" s="2" t="str">
        <f>"00493808"</f>
        <v>00493808</v>
      </c>
      <c r="C632" s="3" t="s">
        <v>4</v>
      </c>
    </row>
    <row r="633" spans="1:3" x14ac:dyDescent="0.45">
      <c r="A633" s="2">
        <v>628</v>
      </c>
      <c r="B633" s="2" t="str">
        <f>"00494197"</f>
        <v>00494197</v>
      </c>
      <c r="C633" s="3" t="s">
        <v>4</v>
      </c>
    </row>
    <row r="634" spans="1:3" x14ac:dyDescent="0.45">
      <c r="A634" s="2">
        <v>629</v>
      </c>
      <c r="B634" s="2" t="str">
        <f>"00494522"</f>
        <v>00494522</v>
      </c>
      <c r="C634" s="3" t="s">
        <v>4</v>
      </c>
    </row>
    <row r="635" spans="1:3" x14ac:dyDescent="0.45">
      <c r="A635" s="2">
        <v>630</v>
      </c>
      <c r="B635" s="2" t="str">
        <f>"00495388"</f>
        <v>00495388</v>
      </c>
      <c r="C635" s="3" t="s">
        <v>8</v>
      </c>
    </row>
    <row r="636" spans="1:3" x14ac:dyDescent="0.45">
      <c r="A636" s="2">
        <v>631</v>
      </c>
      <c r="B636" s="2" t="str">
        <f>"00495543"</f>
        <v>00495543</v>
      </c>
      <c r="C636" s="3" t="s">
        <v>4</v>
      </c>
    </row>
    <row r="637" spans="1:3" x14ac:dyDescent="0.45">
      <c r="A637" s="2">
        <v>632</v>
      </c>
      <c r="B637" s="2" t="str">
        <f>"00495934"</f>
        <v>00495934</v>
      </c>
      <c r="C637" s="3" t="s">
        <v>8</v>
      </c>
    </row>
    <row r="638" spans="1:3" x14ac:dyDescent="0.45">
      <c r="A638" s="2">
        <v>633</v>
      </c>
      <c r="B638" s="2" t="str">
        <f>"00497327"</f>
        <v>00497327</v>
      </c>
      <c r="C638" s="3" t="s">
        <v>4</v>
      </c>
    </row>
    <row r="639" spans="1:3" x14ac:dyDescent="0.45">
      <c r="A639" s="2">
        <v>634</v>
      </c>
      <c r="B639" s="2" t="str">
        <f>"00497718"</f>
        <v>00497718</v>
      </c>
      <c r="C639" s="3" t="s">
        <v>4</v>
      </c>
    </row>
    <row r="640" spans="1:3" x14ac:dyDescent="0.45">
      <c r="A640" s="2">
        <v>635</v>
      </c>
      <c r="B640" s="2" t="str">
        <f>"00498261"</f>
        <v>00498261</v>
      </c>
      <c r="C640" s="3" t="s">
        <v>4</v>
      </c>
    </row>
    <row r="641" spans="1:3" x14ac:dyDescent="0.45">
      <c r="A641" s="2">
        <v>636</v>
      </c>
      <c r="B641" s="2" t="str">
        <f>"00498741"</f>
        <v>00498741</v>
      </c>
      <c r="C641" s="3" t="s">
        <v>4</v>
      </c>
    </row>
    <row r="642" spans="1:3" x14ac:dyDescent="0.45">
      <c r="A642" s="2">
        <v>637</v>
      </c>
      <c r="B642" s="2" t="str">
        <f>"00499216"</f>
        <v>00499216</v>
      </c>
      <c r="C642" s="3" t="str">
        <f>"002"</f>
        <v>002</v>
      </c>
    </row>
    <row r="643" spans="1:3" x14ac:dyDescent="0.45">
      <c r="A643" s="2">
        <v>638</v>
      </c>
      <c r="B643" s="2" t="str">
        <f>"00499508"</f>
        <v>00499508</v>
      </c>
      <c r="C643" s="3" t="s">
        <v>4</v>
      </c>
    </row>
    <row r="644" spans="1:3" x14ac:dyDescent="0.45">
      <c r="A644" s="2">
        <v>639</v>
      </c>
      <c r="B644" s="2" t="str">
        <f>"00499770"</f>
        <v>00499770</v>
      </c>
      <c r="C644" s="3" t="s">
        <v>4</v>
      </c>
    </row>
    <row r="645" spans="1:3" x14ac:dyDescent="0.45">
      <c r="A645" s="2">
        <v>640</v>
      </c>
      <c r="B645" s="2" t="str">
        <f>"00499839"</f>
        <v>00499839</v>
      </c>
      <c r="C645" s="3" t="s">
        <v>4</v>
      </c>
    </row>
    <row r="646" spans="1:3" x14ac:dyDescent="0.45">
      <c r="A646" s="2">
        <v>641</v>
      </c>
      <c r="B646" s="2" t="str">
        <f>"00499923"</f>
        <v>00499923</v>
      </c>
      <c r="C646" s="3" t="s">
        <v>4</v>
      </c>
    </row>
    <row r="647" spans="1:3" x14ac:dyDescent="0.45">
      <c r="A647" s="2">
        <v>642</v>
      </c>
      <c r="B647" s="2" t="str">
        <f>"00501527"</f>
        <v>00501527</v>
      </c>
      <c r="C647" s="3" t="s">
        <v>4</v>
      </c>
    </row>
    <row r="648" spans="1:3" x14ac:dyDescent="0.45">
      <c r="A648" s="2">
        <v>643</v>
      </c>
      <c r="B648" s="2" t="str">
        <f>"00502742"</f>
        <v>00502742</v>
      </c>
      <c r="C648" s="3" t="str">
        <f>"002"</f>
        <v>002</v>
      </c>
    </row>
    <row r="649" spans="1:3" x14ac:dyDescent="0.45">
      <c r="A649" s="2">
        <v>644</v>
      </c>
      <c r="B649" s="2" t="str">
        <f>"00503119"</f>
        <v>00503119</v>
      </c>
      <c r="C649" s="3" t="s">
        <v>4</v>
      </c>
    </row>
    <row r="650" spans="1:3" x14ac:dyDescent="0.45">
      <c r="A650" s="2">
        <v>645</v>
      </c>
      <c r="B650" s="2" t="str">
        <f>"00503452"</f>
        <v>00503452</v>
      </c>
      <c r="C650" s="3" t="s">
        <v>8</v>
      </c>
    </row>
    <row r="651" spans="1:3" x14ac:dyDescent="0.45">
      <c r="A651" s="2">
        <v>646</v>
      </c>
      <c r="B651" s="2" t="str">
        <f>"00503483"</f>
        <v>00503483</v>
      </c>
      <c r="C651" s="3" t="s">
        <v>4</v>
      </c>
    </row>
    <row r="652" spans="1:3" x14ac:dyDescent="0.45">
      <c r="A652" s="2">
        <v>647</v>
      </c>
      <c r="B652" s="2" t="str">
        <f>"00505330"</f>
        <v>00505330</v>
      </c>
      <c r="C652" s="3" t="s">
        <v>4</v>
      </c>
    </row>
    <row r="653" spans="1:3" x14ac:dyDescent="0.45">
      <c r="A653" s="2">
        <v>648</v>
      </c>
      <c r="B653" s="2" t="str">
        <f>"00505416"</f>
        <v>00505416</v>
      </c>
      <c r="C653" s="3" t="s">
        <v>4</v>
      </c>
    </row>
    <row r="654" spans="1:3" x14ac:dyDescent="0.45">
      <c r="A654" s="2">
        <v>649</v>
      </c>
      <c r="B654" s="2" t="str">
        <f>"00505614"</f>
        <v>00505614</v>
      </c>
      <c r="C654" s="3" t="s">
        <v>4</v>
      </c>
    </row>
    <row r="655" spans="1:3" x14ac:dyDescent="0.45">
      <c r="A655" s="2">
        <v>650</v>
      </c>
      <c r="B655" s="2" t="str">
        <f>"00505751"</f>
        <v>00505751</v>
      </c>
      <c r="C655" s="3" t="s">
        <v>4</v>
      </c>
    </row>
    <row r="656" spans="1:3" x14ac:dyDescent="0.45">
      <c r="A656" s="2">
        <v>651</v>
      </c>
      <c r="B656" s="2" t="str">
        <f>"00505851"</f>
        <v>00505851</v>
      </c>
      <c r="C656" s="3" t="str">
        <f>"002"</f>
        <v>002</v>
      </c>
    </row>
    <row r="657" spans="1:3" x14ac:dyDescent="0.45">
      <c r="A657" s="2">
        <v>652</v>
      </c>
      <c r="B657" s="2" t="str">
        <f>"00506131"</f>
        <v>00506131</v>
      </c>
      <c r="C657" s="3" t="s">
        <v>4</v>
      </c>
    </row>
    <row r="658" spans="1:3" x14ac:dyDescent="0.45">
      <c r="A658" s="2">
        <v>653</v>
      </c>
      <c r="B658" s="2" t="str">
        <f>"00506230"</f>
        <v>00506230</v>
      </c>
      <c r="C658" s="3" t="s">
        <v>4</v>
      </c>
    </row>
    <row r="659" spans="1:3" x14ac:dyDescent="0.45">
      <c r="A659" s="2">
        <v>654</v>
      </c>
      <c r="B659" s="2" t="str">
        <f>"00506405"</f>
        <v>00506405</v>
      </c>
      <c r="C659" s="3" t="str">
        <f>"002"</f>
        <v>002</v>
      </c>
    </row>
    <row r="660" spans="1:3" x14ac:dyDescent="0.45">
      <c r="A660" s="2">
        <v>655</v>
      </c>
      <c r="B660" s="2" t="str">
        <f>"00506525"</f>
        <v>00506525</v>
      </c>
      <c r="C660" s="3" t="s">
        <v>4</v>
      </c>
    </row>
    <row r="661" spans="1:3" x14ac:dyDescent="0.45">
      <c r="A661" s="2">
        <v>656</v>
      </c>
      <c r="B661" s="2" t="str">
        <f>"00506974"</f>
        <v>00506974</v>
      </c>
      <c r="C661" s="3" t="s">
        <v>4</v>
      </c>
    </row>
    <row r="662" spans="1:3" x14ac:dyDescent="0.45">
      <c r="A662" s="2">
        <v>657</v>
      </c>
      <c r="B662" s="2" t="str">
        <f>"00506991"</f>
        <v>00506991</v>
      </c>
      <c r="C662" s="3" t="s">
        <v>4</v>
      </c>
    </row>
    <row r="663" spans="1:3" x14ac:dyDescent="0.45">
      <c r="A663" s="2">
        <v>658</v>
      </c>
      <c r="B663" s="2" t="str">
        <f>"00507019"</f>
        <v>00507019</v>
      </c>
      <c r="C663" s="3" t="s">
        <v>8</v>
      </c>
    </row>
    <row r="664" spans="1:3" x14ac:dyDescent="0.45">
      <c r="A664" s="2">
        <v>659</v>
      </c>
      <c r="B664" s="2" t="str">
        <f>"00507091"</f>
        <v>00507091</v>
      </c>
      <c r="C664" s="3" t="s">
        <v>4</v>
      </c>
    </row>
    <row r="665" spans="1:3" x14ac:dyDescent="0.45">
      <c r="A665" s="2">
        <v>660</v>
      </c>
      <c r="B665" s="2" t="str">
        <f>"00508125"</f>
        <v>00508125</v>
      </c>
      <c r="C665" s="3" t="s">
        <v>4</v>
      </c>
    </row>
    <row r="666" spans="1:3" x14ac:dyDescent="0.45">
      <c r="A666" s="2">
        <v>661</v>
      </c>
      <c r="B666" s="2" t="str">
        <f>"00509939"</f>
        <v>00509939</v>
      </c>
      <c r="C666" s="3" t="s">
        <v>4</v>
      </c>
    </row>
    <row r="667" spans="1:3" x14ac:dyDescent="0.45">
      <c r="A667" s="2">
        <v>662</v>
      </c>
      <c r="B667" s="2" t="str">
        <f>"00510477"</f>
        <v>00510477</v>
      </c>
      <c r="C667" s="3" t="s">
        <v>4</v>
      </c>
    </row>
    <row r="668" spans="1:3" x14ac:dyDescent="0.45">
      <c r="A668" s="2">
        <v>663</v>
      </c>
      <c r="B668" s="2" t="str">
        <f>"00510853"</f>
        <v>00510853</v>
      </c>
      <c r="C668" s="3" t="s">
        <v>4</v>
      </c>
    </row>
    <row r="669" spans="1:3" x14ac:dyDescent="0.45">
      <c r="A669" s="2">
        <v>664</v>
      </c>
      <c r="B669" s="2" t="str">
        <f>"00511644"</f>
        <v>00511644</v>
      </c>
      <c r="C669" s="3" t="s">
        <v>4</v>
      </c>
    </row>
    <row r="670" spans="1:3" x14ac:dyDescent="0.45">
      <c r="A670" s="2">
        <v>665</v>
      </c>
      <c r="B670" s="2" t="str">
        <f>"00511699"</f>
        <v>00511699</v>
      </c>
      <c r="C670" s="3" t="s">
        <v>4</v>
      </c>
    </row>
    <row r="671" spans="1:3" x14ac:dyDescent="0.45">
      <c r="A671" s="2">
        <v>666</v>
      </c>
      <c r="B671" s="2" t="str">
        <f>"00512068"</f>
        <v>00512068</v>
      </c>
      <c r="C671" s="3" t="s">
        <v>4</v>
      </c>
    </row>
    <row r="672" spans="1:3" x14ac:dyDescent="0.45">
      <c r="A672" s="2">
        <v>667</v>
      </c>
      <c r="B672" s="2" t="str">
        <f>"00513199"</f>
        <v>00513199</v>
      </c>
      <c r="C672" s="3" t="s">
        <v>8</v>
      </c>
    </row>
    <row r="673" spans="1:3" x14ac:dyDescent="0.45">
      <c r="A673" s="2">
        <v>668</v>
      </c>
      <c r="B673" s="2" t="str">
        <f>"00514482"</f>
        <v>00514482</v>
      </c>
      <c r="C673" s="3" t="s">
        <v>4</v>
      </c>
    </row>
    <row r="674" spans="1:3" x14ac:dyDescent="0.45">
      <c r="A674" s="2">
        <v>669</v>
      </c>
      <c r="B674" s="2" t="str">
        <f>"00514507"</f>
        <v>00514507</v>
      </c>
      <c r="C674" s="3" t="s">
        <v>4</v>
      </c>
    </row>
    <row r="675" spans="1:3" x14ac:dyDescent="0.45">
      <c r="A675" s="2">
        <v>670</v>
      </c>
      <c r="B675" s="2" t="str">
        <f>"00515139"</f>
        <v>00515139</v>
      </c>
      <c r="C675" s="3" t="s">
        <v>8</v>
      </c>
    </row>
    <row r="676" spans="1:3" x14ac:dyDescent="0.45">
      <c r="A676" s="2">
        <v>671</v>
      </c>
      <c r="B676" s="2" t="str">
        <f>"00515517"</f>
        <v>00515517</v>
      </c>
      <c r="C676" s="3" t="s">
        <v>4</v>
      </c>
    </row>
    <row r="677" spans="1:3" x14ac:dyDescent="0.45">
      <c r="A677" s="2">
        <v>672</v>
      </c>
      <c r="B677" s="2" t="str">
        <f>"00515958"</f>
        <v>00515958</v>
      </c>
      <c r="C677" s="3" t="s">
        <v>4</v>
      </c>
    </row>
    <row r="678" spans="1:3" x14ac:dyDescent="0.45">
      <c r="A678" s="2">
        <v>673</v>
      </c>
      <c r="B678" s="2" t="str">
        <f>"00517224"</f>
        <v>00517224</v>
      </c>
      <c r="C678" s="3" t="s">
        <v>10</v>
      </c>
    </row>
    <row r="679" spans="1:3" x14ac:dyDescent="0.45">
      <c r="A679" s="2">
        <v>674</v>
      </c>
      <c r="B679" s="2" t="str">
        <f>"00519092"</f>
        <v>00519092</v>
      </c>
      <c r="C679" s="3" t="s">
        <v>4</v>
      </c>
    </row>
    <row r="680" spans="1:3" x14ac:dyDescent="0.45">
      <c r="A680" s="2">
        <v>675</v>
      </c>
      <c r="B680" s="2" t="str">
        <f>"00519333"</f>
        <v>00519333</v>
      </c>
      <c r="C680" s="3" t="str">
        <f>"002"</f>
        <v>002</v>
      </c>
    </row>
    <row r="681" spans="1:3" x14ac:dyDescent="0.45">
      <c r="A681" s="2">
        <v>676</v>
      </c>
      <c r="B681" s="2" t="str">
        <f>"00519480"</f>
        <v>00519480</v>
      </c>
      <c r="C681" s="3" t="s">
        <v>4</v>
      </c>
    </row>
    <row r="682" spans="1:3" x14ac:dyDescent="0.45">
      <c r="A682" s="2">
        <v>677</v>
      </c>
      <c r="B682" s="2" t="str">
        <f>"00520562"</f>
        <v>00520562</v>
      </c>
      <c r="C682" s="3" t="str">
        <f>"002"</f>
        <v>002</v>
      </c>
    </row>
    <row r="683" spans="1:3" x14ac:dyDescent="0.45">
      <c r="A683" s="2">
        <v>678</v>
      </c>
      <c r="B683" s="2" t="str">
        <f>"00520782"</f>
        <v>00520782</v>
      </c>
      <c r="C683" s="3" t="s">
        <v>4</v>
      </c>
    </row>
    <row r="684" spans="1:3" x14ac:dyDescent="0.45">
      <c r="A684" s="2">
        <v>679</v>
      </c>
      <c r="B684" s="2" t="str">
        <f>"00521360"</f>
        <v>00521360</v>
      </c>
      <c r="C684" s="3" t="s">
        <v>4</v>
      </c>
    </row>
    <row r="685" spans="1:3" x14ac:dyDescent="0.45">
      <c r="A685" s="2">
        <v>680</v>
      </c>
      <c r="B685" s="2" t="str">
        <f>"00521665"</f>
        <v>00521665</v>
      </c>
      <c r="C685" s="3" t="s">
        <v>4</v>
      </c>
    </row>
    <row r="686" spans="1:3" x14ac:dyDescent="0.45">
      <c r="A686" s="2">
        <v>681</v>
      </c>
      <c r="B686" s="2" t="str">
        <f>"00521883"</f>
        <v>00521883</v>
      </c>
      <c r="C686" s="3" t="s">
        <v>4</v>
      </c>
    </row>
    <row r="687" spans="1:3" x14ac:dyDescent="0.45">
      <c r="A687" s="2">
        <v>682</v>
      </c>
      <c r="B687" s="2" t="str">
        <f>"00522483"</f>
        <v>00522483</v>
      </c>
      <c r="C687" s="3" t="s">
        <v>6</v>
      </c>
    </row>
    <row r="688" spans="1:3" x14ac:dyDescent="0.45">
      <c r="A688" s="2">
        <v>683</v>
      </c>
      <c r="B688" s="2" t="str">
        <f>"00523045"</f>
        <v>00523045</v>
      </c>
      <c r="C688" s="3" t="s">
        <v>4</v>
      </c>
    </row>
    <row r="689" spans="1:3" x14ac:dyDescent="0.45">
      <c r="A689" s="2">
        <v>684</v>
      </c>
      <c r="B689" s="2" t="str">
        <f>"00523406"</f>
        <v>00523406</v>
      </c>
      <c r="C689" s="3" t="s">
        <v>4</v>
      </c>
    </row>
    <row r="690" spans="1:3" x14ac:dyDescent="0.45">
      <c r="A690" s="2">
        <v>685</v>
      </c>
      <c r="B690" s="2" t="str">
        <f>"00523769"</f>
        <v>00523769</v>
      </c>
      <c r="C690" s="3" t="s">
        <v>4</v>
      </c>
    </row>
    <row r="691" spans="1:3" x14ac:dyDescent="0.45">
      <c r="A691" s="2">
        <v>686</v>
      </c>
      <c r="B691" s="2" t="str">
        <f>"00523949"</f>
        <v>00523949</v>
      </c>
      <c r="C691" s="3" t="s">
        <v>4</v>
      </c>
    </row>
    <row r="692" spans="1:3" x14ac:dyDescent="0.45">
      <c r="A692" s="2">
        <v>687</v>
      </c>
      <c r="B692" s="2" t="str">
        <f>"00524322"</f>
        <v>00524322</v>
      </c>
      <c r="C692" s="3" t="s">
        <v>8</v>
      </c>
    </row>
    <row r="693" spans="1:3" ht="28.5" x14ac:dyDescent="0.45">
      <c r="A693" s="2">
        <v>688</v>
      </c>
      <c r="B693" s="2" t="str">
        <f>"00524413"</f>
        <v>00524413</v>
      </c>
      <c r="C693" s="3" t="s">
        <v>16</v>
      </c>
    </row>
    <row r="694" spans="1:3" x14ac:dyDescent="0.45">
      <c r="A694" s="2">
        <v>689</v>
      </c>
      <c r="B694" s="2" t="str">
        <f>"00524501"</f>
        <v>00524501</v>
      </c>
      <c r="C694" s="3" t="s">
        <v>8</v>
      </c>
    </row>
    <row r="695" spans="1:3" x14ac:dyDescent="0.45">
      <c r="A695" s="2">
        <v>690</v>
      </c>
      <c r="B695" s="2" t="str">
        <f>"00525209"</f>
        <v>00525209</v>
      </c>
      <c r="C695" s="3" t="s">
        <v>6</v>
      </c>
    </row>
    <row r="696" spans="1:3" x14ac:dyDescent="0.45">
      <c r="A696" s="2">
        <v>691</v>
      </c>
      <c r="B696" s="2" t="str">
        <f>"00525238"</f>
        <v>00525238</v>
      </c>
      <c r="C696" s="3" t="str">
        <f>"002"</f>
        <v>002</v>
      </c>
    </row>
    <row r="697" spans="1:3" x14ac:dyDescent="0.45">
      <c r="A697" s="2">
        <v>692</v>
      </c>
      <c r="B697" s="2" t="str">
        <f>"00526059"</f>
        <v>00526059</v>
      </c>
      <c r="C697" s="3" t="s">
        <v>4</v>
      </c>
    </row>
    <row r="698" spans="1:3" x14ac:dyDescent="0.45">
      <c r="A698" s="2">
        <v>693</v>
      </c>
      <c r="B698" s="2" t="str">
        <f>"00526075"</f>
        <v>00526075</v>
      </c>
      <c r="C698" s="3" t="s">
        <v>4</v>
      </c>
    </row>
    <row r="699" spans="1:3" x14ac:dyDescent="0.45">
      <c r="A699" s="2">
        <v>694</v>
      </c>
      <c r="B699" s="2" t="str">
        <f>"00526204"</f>
        <v>00526204</v>
      </c>
      <c r="C699" s="3" t="s">
        <v>8</v>
      </c>
    </row>
    <row r="700" spans="1:3" x14ac:dyDescent="0.45">
      <c r="A700" s="2">
        <v>695</v>
      </c>
      <c r="B700" s="2" t="str">
        <f>"00526221"</f>
        <v>00526221</v>
      </c>
      <c r="C700" s="3" t="s">
        <v>4</v>
      </c>
    </row>
    <row r="701" spans="1:3" x14ac:dyDescent="0.45">
      <c r="A701" s="2">
        <v>696</v>
      </c>
      <c r="B701" s="2" t="str">
        <f>"00526786"</f>
        <v>00526786</v>
      </c>
      <c r="C701" s="3" t="s">
        <v>4</v>
      </c>
    </row>
    <row r="702" spans="1:3" x14ac:dyDescent="0.45">
      <c r="A702" s="2">
        <v>697</v>
      </c>
      <c r="B702" s="2" t="str">
        <f>"00527180"</f>
        <v>00527180</v>
      </c>
      <c r="C702" s="3" t="s">
        <v>8</v>
      </c>
    </row>
    <row r="703" spans="1:3" x14ac:dyDescent="0.45">
      <c r="A703" s="2">
        <v>698</v>
      </c>
      <c r="B703" s="2" t="str">
        <f>"00527190"</f>
        <v>00527190</v>
      </c>
      <c r="C703" s="3" t="s">
        <v>4</v>
      </c>
    </row>
    <row r="704" spans="1:3" x14ac:dyDescent="0.45">
      <c r="A704" s="2">
        <v>699</v>
      </c>
      <c r="B704" s="2" t="str">
        <f>"00527830"</f>
        <v>00527830</v>
      </c>
      <c r="C704" s="3" t="s">
        <v>4</v>
      </c>
    </row>
    <row r="705" spans="1:3" x14ac:dyDescent="0.45">
      <c r="A705" s="2">
        <v>700</v>
      </c>
      <c r="B705" s="2" t="str">
        <f>"00528116"</f>
        <v>00528116</v>
      </c>
      <c r="C705" s="3" t="s">
        <v>4</v>
      </c>
    </row>
    <row r="706" spans="1:3" x14ac:dyDescent="0.45">
      <c r="A706" s="2">
        <v>701</v>
      </c>
      <c r="B706" s="2" t="str">
        <f>"00530763"</f>
        <v>00530763</v>
      </c>
      <c r="C706" s="3" t="s">
        <v>8</v>
      </c>
    </row>
    <row r="707" spans="1:3" x14ac:dyDescent="0.45">
      <c r="A707" s="2">
        <v>702</v>
      </c>
      <c r="B707" s="2" t="str">
        <f>"00531224"</f>
        <v>00531224</v>
      </c>
      <c r="C707" s="3" t="s">
        <v>4</v>
      </c>
    </row>
    <row r="708" spans="1:3" x14ac:dyDescent="0.45">
      <c r="A708" s="2">
        <v>703</v>
      </c>
      <c r="B708" s="2" t="str">
        <f>"00532098"</f>
        <v>00532098</v>
      </c>
      <c r="C708" s="3" t="s">
        <v>4</v>
      </c>
    </row>
    <row r="709" spans="1:3" x14ac:dyDescent="0.45">
      <c r="A709" s="2">
        <v>704</v>
      </c>
      <c r="B709" s="2" t="str">
        <f>"00532557"</f>
        <v>00532557</v>
      </c>
      <c r="C709" s="3" t="s">
        <v>4</v>
      </c>
    </row>
    <row r="710" spans="1:3" x14ac:dyDescent="0.45">
      <c r="A710" s="2">
        <v>705</v>
      </c>
      <c r="B710" s="2" t="str">
        <f>"00533144"</f>
        <v>00533144</v>
      </c>
      <c r="C710" s="3" t="s">
        <v>4</v>
      </c>
    </row>
    <row r="711" spans="1:3" x14ac:dyDescent="0.45">
      <c r="A711" s="2">
        <v>706</v>
      </c>
      <c r="B711" s="2" t="str">
        <f>"00533289"</f>
        <v>00533289</v>
      </c>
      <c r="C711" s="3" t="str">
        <f>"002"</f>
        <v>002</v>
      </c>
    </row>
    <row r="712" spans="1:3" x14ac:dyDescent="0.45">
      <c r="A712" s="2">
        <v>707</v>
      </c>
      <c r="B712" s="2" t="str">
        <f>"00533520"</f>
        <v>00533520</v>
      </c>
      <c r="C712" s="3" t="s">
        <v>4</v>
      </c>
    </row>
    <row r="713" spans="1:3" x14ac:dyDescent="0.45">
      <c r="A713" s="2">
        <v>708</v>
      </c>
      <c r="B713" s="2" t="str">
        <f>"00538157"</f>
        <v>00538157</v>
      </c>
      <c r="C713" s="3" t="s">
        <v>6</v>
      </c>
    </row>
    <row r="714" spans="1:3" x14ac:dyDescent="0.45">
      <c r="A714" s="2">
        <v>709</v>
      </c>
      <c r="B714" s="2" t="str">
        <f>"00538193"</f>
        <v>00538193</v>
      </c>
      <c r="C714" s="3" t="s">
        <v>10</v>
      </c>
    </row>
    <row r="715" spans="1:3" x14ac:dyDescent="0.45">
      <c r="A715" s="2">
        <v>710</v>
      </c>
      <c r="B715" s="2" t="str">
        <f>"00538318"</f>
        <v>00538318</v>
      </c>
      <c r="C715" s="3" t="s">
        <v>4</v>
      </c>
    </row>
    <row r="716" spans="1:3" x14ac:dyDescent="0.45">
      <c r="A716" s="2">
        <v>711</v>
      </c>
      <c r="B716" s="2" t="str">
        <f>"00538683"</f>
        <v>00538683</v>
      </c>
      <c r="C716" s="3" t="s">
        <v>4</v>
      </c>
    </row>
    <row r="717" spans="1:3" x14ac:dyDescent="0.45">
      <c r="A717" s="2">
        <v>712</v>
      </c>
      <c r="B717" s="2" t="str">
        <f>"00538818"</f>
        <v>00538818</v>
      </c>
      <c r="C717" s="3" t="s">
        <v>4</v>
      </c>
    </row>
    <row r="718" spans="1:3" x14ac:dyDescent="0.45">
      <c r="A718" s="2">
        <v>713</v>
      </c>
      <c r="B718" s="2" t="str">
        <f>"00539269"</f>
        <v>00539269</v>
      </c>
      <c r="C718" s="3" t="s">
        <v>4</v>
      </c>
    </row>
    <row r="719" spans="1:3" x14ac:dyDescent="0.45">
      <c r="A719" s="2">
        <v>714</v>
      </c>
      <c r="B719" s="2" t="str">
        <f>"00540057"</f>
        <v>00540057</v>
      </c>
      <c r="C719" s="3" t="s">
        <v>4</v>
      </c>
    </row>
    <row r="720" spans="1:3" x14ac:dyDescent="0.45">
      <c r="A720" s="2">
        <v>715</v>
      </c>
      <c r="B720" s="2" t="str">
        <f>"00540338"</f>
        <v>00540338</v>
      </c>
      <c r="C720" s="3" t="s">
        <v>4</v>
      </c>
    </row>
    <row r="721" spans="1:3" x14ac:dyDescent="0.45">
      <c r="A721" s="2">
        <v>716</v>
      </c>
      <c r="B721" s="2" t="str">
        <f>"00541801"</f>
        <v>00541801</v>
      </c>
      <c r="C721" s="3" t="str">
        <f>"002"</f>
        <v>002</v>
      </c>
    </row>
    <row r="722" spans="1:3" x14ac:dyDescent="0.45">
      <c r="A722" s="2">
        <v>717</v>
      </c>
      <c r="B722" s="2" t="str">
        <f>"00541857"</f>
        <v>00541857</v>
      </c>
      <c r="C722" s="3" t="s">
        <v>6</v>
      </c>
    </row>
    <row r="723" spans="1:3" x14ac:dyDescent="0.45">
      <c r="A723" s="2">
        <v>718</v>
      </c>
      <c r="B723" s="2" t="str">
        <f>"00542028"</f>
        <v>00542028</v>
      </c>
      <c r="C723" s="3" t="s">
        <v>4</v>
      </c>
    </row>
    <row r="724" spans="1:3" x14ac:dyDescent="0.45">
      <c r="A724" s="2">
        <v>719</v>
      </c>
      <c r="B724" s="2" t="str">
        <f>"00542150"</f>
        <v>00542150</v>
      </c>
      <c r="C724" s="3" t="str">
        <f>"002"</f>
        <v>002</v>
      </c>
    </row>
    <row r="725" spans="1:3" x14ac:dyDescent="0.45">
      <c r="A725" s="2">
        <v>720</v>
      </c>
      <c r="B725" s="2" t="str">
        <f>"00542154"</f>
        <v>00542154</v>
      </c>
      <c r="C725" s="3" t="s">
        <v>4</v>
      </c>
    </row>
    <row r="726" spans="1:3" x14ac:dyDescent="0.45">
      <c r="A726" s="2">
        <v>721</v>
      </c>
      <c r="B726" s="2" t="str">
        <f>"00542497"</f>
        <v>00542497</v>
      </c>
      <c r="C726" s="3" t="s">
        <v>4</v>
      </c>
    </row>
    <row r="727" spans="1:3" x14ac:dyDescent="0.45">
      <c r="A727" s="2">
        <v>722</v>
      </c>
      <c r="B727" s="2" t="str">
        <f>"00542615"</f>
        <v>00542615</v>
      </c>
      <c r="C727" s="3" t="s">
        <v>4</v>
      </c>
    </row>
    <row r="728" spans="1:3" x14ac:dyDescent="0.45">
      <c r="A728" s="2">
        <v>723</v>
      </c>
      <c r="B728" s="2" t="str">
        <f>"00542661"</f>
        <v>00542661</v>
      </c>
      <c r="C728" s="3" t="s">
        <v>4</v>
      </c>
    </row>
    <row r="729" spans="1:3" x14ac:dyDescent="0.45">
      <c r="A729" s="2">
        <v>724</v>
      </c>
      <c r="B729" s="2" t="str">
        <f>"00543118"</f>
        <v>00543118</v>
      </c>
      <c r="C729" s="3" t="s">
        <v>4</v>
      </c>
    </row>
    <row r="730" spans="1:3" x14ac:dyDescent="0.45">
      <c r="A730" s="2">
        <v>725</v>
      </c>
      <c r="B730" s="2" t="str">
        <f>"00543229"</f>
        <v>00543229</v>
      </c>
      <c r="C730" s="3" t="s">
        <v>8</v>
      </c>
    </row>
    <row r="731" spans="1:3" x14ac:dyDescent="0.45">
      <c r="A731" s="2">
        <v>726</v>
      </c>
      <c r="B731" s="2" t="str">
        <f>"00543548"</f>
        <v>00543548</v>
      </c>
      <c r="C731" s="3" t="s">
        <v>11</v>
      </c>
    </row>
    <row r="732" spans="1:3" x14ac:dyDescent="0.45">
      <c r="A732" s="2">
        <v>727</v>
      </c>
      <c r="B732" s="2" t="str">
        <f>"00543800"</f>
        <v>00543800</v>
      </c>
      <c r="C732" s="3" t="s">
        <v>4</v>
      </c>
    </row>
    <row r="733" spans="1:3" x14ac:dyDescent="0.45">
      <c r="A733" s="2">
        <v>728</v>
      </c>
      <c r="B733" s="2" t="str">
        <f>"00544324"</f>
        <v>00544324</v>
      </c>
      <c r="C733" s="3" t="s">
        <v>4</v>
      </c>
    </row>
    <row r="734" spans="1:3" x14ac:dyDescent="0.45">
      <c r="A734" s="2">
        <v>729</v>
      </c>
      <c r="B734" s="2" t="str">
        <f>"00544669"</f>
        <v>00544669</v>
      </c>
      <c r="C734" s="3" t="s">
        <v>8</v>
      </c>
    </row>
    <row r="735" spans="1:3" x14ac:dyDescent="0.45">
      <c r="A735" s="2">
        <v>730</v>
      </c>
      <c r="B735" s="2" t="str">
        <f>"00545097"</f>
        <v>00545097</v>
      </c>
      <c r="C735" s="3" t="s">
        <v>8</v>
      </c>
    </row>
    <row r="736" spans="1:3" x14ac:dyDescent="0.45">
      <c r="A736" s="2">
        <v>731</v>
      </c>
      <c r="B736" s="2" t="str">
        <f>"00545223"</f>
        <v>00545223</v>
      </c>
      <c r="C736" s="3" t="s">
        <v>4</v>
      </c>
    </row>
    <row r="737" spans="1:3" x14ac:dyDescent="0.45">
      <c r="A737" s="2">
        <v>732</v>
      </c>
      <c r="B737" s="2" t="str">
        <f>"00545308"</f>
        <v>00545308</v>
      </c>
      <c r="C737" s="3" t="s">
        <v>4</v>
      </c>
    </row>
    <row r="738" spans="1:3" x14ac:dyDescent="0.45">
      <c r="A738" s="2">
        <v>733</v>
      </c>
      <c r="B738" s="2" t="str">
        <f>"00545768"</f>
        <v>00545768</v>
      </c>
      <c r="C738" s="3" t="s">
        <v>11</v>
      </c>
    </row>
    <row r="739" spans="1:3" x14ac:dyDescent="0.45">
      <c r="A739" s="2">
        <v>734</v>
      </c>
      <c r="B739" s="2" t="str">
        <f>"00545803"</f>
        <v>00545803</v>
      </c>
      <c r="C739" s="3" t="s">
        <v>4</v>
      </c>
    </row>
    <row r="740" spans="1:3" x14ac:dyDescent="0.45">
      <c r="A740" s="2">
        <v>735</v>
      </c>
      <c r="B740" s="2" t="str">
        <f>"00546136"</f>
        <v>00546136</v>
      </c>
      <c r="C740" s="3" t="s">
        <v>4</v>
      </c>
    </row>
    <row r="741" spans="1:3" x14ac:dyDescent="0.45">
      <c r="A741" s="2">
        <v>736</v>
      </c>
      <c r="B741" s="2" t="str">
        <f>"00546429"</f>
        <v>00546429</v>
      </c>
      <c r="C741" s="3" t="s">
        <v>4</v>
      </c>
    </row>
    <row r="742" spans="1:3" x14ac:dyDescent="0.45">
      <c r="A742" s="2">
        <v>737</v>
      </c>
      <c r="B742" s="2" t="str">
        <f>"00546637"</f>
        <v>00546637</v>
      </c>
      <c r="C742" s="3" t="s">
        <v>4</v>
      </c>
    </row>
    <row r="743" spans="1:3" x14ac:dyDescent="0.45">
      <c r="A743" s="2">
        <v>738</v>
      </c>
      <c r="B743" s="2" t="str">
        <f>"00546677"</f>
        <v>00546677</v>
      </c>
      <c r="C743" s="3" t="s">
        <v>4</v>
      </c>
    </row>
    <row r="744" spans="1:3" x14ac:dyDescent="0.45">
      <c r="A744" s="2">
        <v>739</v>
      </c>
      <c r="B744" s="2" t="str">
        <f>"00546706"</f>
        <v>00546706</v>
      </c>
      <c r="C744" s="3" t="s">
        <v>4</v>
      </c>
    </row>
    <row r="745" spans="1:3" ht="28.5" x14ac:dyDescent="0.45">
      <c r="A745" s="2">
        <v>740</v>
      </c>
      <c r="B745" s="2" t="str">
        <f>"00546861"</f>
        <v>00546861</v>
      </c>
      <c r="C745" s="3" t="s">
        <v>7</v>
      </c>
    </row>
    <row r="746" spans="1:3" x14ac:dyDescent="0.45">
      <c r="A746" s="2">
        <v>741</v>
      </c>
      <c r="B746" s="2" t="str">
        <f>"00547086"</f>
        <v>00547086</v>
      </c>
      <c r="C746" s="3" t="s">
        <v>4</v>
      </c>
    </row>
    <row r="747" spans="1:3" x14ac:dyDescent="0.45">
      <c r="A747" s="2">
        <v>742</v>
      </c>
      <c r="B747" s="2" t="str">
        <f>"00547206"</f>
        <v>00547206</v>
      </c>
      <c r="C747" s="3" t="s">
        <v>4</v>
      </c>
    </row>
    <row r="748" spans="1:3" x14ac:dyDescent="0.45">
      <c r="A748" s="2">
        <v>743</v>
      </c>
      <c r="B748" s="2" t="str">
        <f>"00547269"</f>
        <v>00547269</v>
      </c>
      <c r="C748" s="3" t="s">
        <v>4</v>
      </c>
    </row>
    <row r="749" spans="1:3" x14ac:dyDescent="0.45">
      <c r="A749" s="2">
        <v>744</v>
      </c>
      <c r="B749" s="2" t="str">
        <f>"00547294"</f>
        <v>00547294</v>
      </c>
      <c r="C749" s="3" t="s">
        <v>6</v>
      </c>
    </row>
    <row r="750" spans="1:3" x14ac:dyDescent="0.45">
      <c r="A750" s="2">
        <v>745</v>
      </c>
      <c r="B750" s="2" t="str">
        <f>"00547344"</f>
        <v>00547344</v>
      </c>
      <c r="C750" s="3" t="s">
        <v>4</v>
      </c>
    </row>
    <row r="751" spans="1:3" x14ac:dyDescent="0.45">
      <c r="A751" s="2">
        <v>746</v>
      </c>
      <c r="B751" s="2" t="str">
        <f>"00547431"</f>
        <v>00547431</v>
      </c>
      <c r="C751" s="3" t="s">
        <v>4</v>
      </c>
    </row>
    <row r="752" spans="1:3" x14ac:dyDescent="0.45">
      <c r="A752" s="2">
        <v>747</v>
      </c>
      <c r="B752" s="2" t="str">
        <f>"00548074"</f>
        <v>00548074</v>
      </c>
      <c r="C752" s="3" t="s">
        <v>8</v>
      </c>
    </row>
    <row r="753" spans="1:3" x14ac:dyDescent="0.45">
      <c r="A753" s="2">
        <v>748</v>
      </c>
      <c r="B753" s="2" t="str">
        <f>"00548106"</f>
        <v>00548106</v>
      </c>
      <c r="C753" s="3" t="s">
        <v>4</v>
      </c>
    </row>
    <row r="754" spans="1:3" x14ac:dyDescent="0.45">
      <c r="A754" s="2">
        <v>749</v>
      </c>
      <c r="B754" s="2" t="str">
        <f>"00548196"</f>
        <v>00548196</v>
      </c>
      <c r="C754" s="3" t="s">
        <v>8</v>
      </c>
    </row>
    <row r="755" spans="1:3" x14ac:dyDescent="0.45">
      <c r="A755" s="2">
        <v>750</v>
      </c>
      <c r="B755" s="2" t="str">
        <f>"00548717"</f>
        <v>00548717</v>
      </c>
      <c r="C755" s="3" t="s">
        <v>6</v>
      </c>
    </row>
    <row r="756" spans="1:3" x14ac:dyDescent="0.45">
      <c r="A756" s="2">
        <v>751</v>
      </c>
      <c r="B756" s="2" t="str">
        <f>"00548722"</f>
        <v>00548722</v>
      </c>
      <c r="C756" s="3" t="s">
        <v>4</v>
      </c>
    </row>
    <row r="757" spans="1:3" x14ac:dyDescent="0.45">
      <c r="A757" s="2">
        <v>752</v>
      </c>
      <c r="B757" s="2" t="str">
        <f>"00548901"</f>
        <v>00548901</v>
      </c>
      <c r="C757" s="3" t="s">
        <v>4</v>
      </c>
    </row>
    <row r="758" spans="1:3" x14ac:dyDescent="0.45">
      <c r="A758" s="2">
        <v>753</v>
      </c>
      <c r="B758" s="2" t="str">
        <f>"00549036"</f>
        <v>00549036</v>
      </c>
      <c r="C758" s="3" t="s">
        <v>4</v>
      </c>
    </row>
    <row r="759" spans="1:3" x14ac:dyDescent="0.45">
      <c r="A759" s="2">
        <v>754</v>
      </c>
      <c r="B759" s="2" t="str">
        <f>"00549190"</f>
        <v>00549190</v>
      </c>
      <c r="C759" s="3" t="s">
        <v>4</v>
      </c>
    </row>
    <row r="760" spans="1:3" x14ac:dyDescent="0.45">
      <c r="A760" s="2">
        <v>755</v>
      </c>
      <c r="B760" s="2" t="str">
        <f>"00549198"</f>
        <v>00549198</v>
      </c>
      <c r="C760" s="3" t="s">
        <v>11</v>
      </c>
    </row>
    <row r="761" spans="1:3" x14ac:dyDescent="0.45">
      <c r="A761" s="2">
        <v>756</v>
      </c>
      <c r="B761" s="2" t="str">
        <f>"00549451"</f>
        <v>00549451</v>
      </c>
      <c r="C761" s="3" t="s">
        <v>8</v>
      </c>
    </row>
    <row r="762" spans="1:3" x14ac:dyDescent="0.45">
      <c r="A762" s="2">
        <v>757</v>
      </c>
      <c r="B762" s="2" t="str">
        <f>"00549571"</f>
        <v>00549571</v>
      </c>
      <c r="C762" s="3" t="s">
        <v>8</v>
      </c>
    </row>
    <row r="763" spans="1:3" x14ac:dyDescent="0.45">
      <c r="A763" s="2">
        <v>758</v>
      </c>
      <c r="B763" s="2" t="str">
        <f>"00549931"</f>
        <v>00549931</v>
      </c>
      <c r="C763" s="3" t="s">
        <v>6</v>
      </c>
    </row>
    <row r="764" spans="1:3" x14ac:dyDescent="0.45">
      <c r="A764" s="2">
        <v>759</v>
      </c>
      <c r="B764" s="2" t="str">
        <f>"00550301"</f>
        <v>00550301</v>
      </c>
      <c r="C764" s="3" t="s">
        <v>8</v>
      </c>
    </row>
    <row r="765" spans="1:3" x14ac:dyDescent="0.45">
      <c r="A765" s="2">
        <v>760</v>
      </c>
      <c r="B765" s="2" t="str">
        <f>"00551463"</f>
        <v>00551463</v>
      </c>
      <c r="C765" s="3" t="s">
        <v>4</v>
      </c>
    </row>
    <row r="766" spans="1:3" x14ac:dyDescent="0.45">
      <c r="A766" s="2">
        <v>761</v>
      </c>
      <c r="B766" s="2" t="str">
        <f>"00551506"</f>
        <v>00551506</v>
      </c>
      <c r="C766" s="3" t="s">
        <v>4</v>
      </c>
    </row>
    <row r="767" spans="1:3" x14ac:dyDescent="0.45">
      <c r="A767" s="2">
        <v>762</v>
      </c>
      <c r="B767" s="2" t="str">
        <f>"00551792"</f>
        <v>00551792</v>
      </c>
      <c r="C767" s="3" t="s">
        <v>4</v>
      </c>
    </row>
    <row r="768" spans="1:3" x14ac:dyDescent="0.45">
      <c r="A768" s="2">
        <v>763</v>
      </c>
      <c r="B768" s="2" t="str">
        <f>"00551933"</f>
        <v>00551933</v>
      </c>
      <c r="C768" s="3" t="s">
        <v>4</v>
      </c>
    </row>
    <row r="769" spans="1:3" x14ac:dyDescent="0.45">
      <c r="A769" s="2">
        <v>764</v>
      </c>
      <c r="B769" s="2" t="str">
        <f>"00552030"</f>
        <v>00552030</v>
      </c>
      <c r="C769" s="3" t="s">
        <v>4</v>
      </c>
    </row>
    <row r="770" spans="1:3" x14ac:dyDescent="0.45">
      <c r="A770" s="2">
        <v>765</v>
      </c>
      <c r="B770" s="2" t="str">
        <f>"00552230"</f>
        <v>00552230</v>
      </c>
      <c r="C770" s="3" t="s">
        <v>4</v>
      </c>
    </row>
    <row r="771" spans="1:3" x14ac:dyDescent="0.45">
      <c r="A771" s="2">
        <v>766</v>
      </c>
      <c r="B771" s="2" t="str">
        <f>"00552315"</f>
        <v>00552315</v>
      </c>
      <c r="C771" s="3" t="s">
        <v>11</v>
      </c>
    </row>
    <row r="772" spans="1:3" x14ac:dyDescent="0.45">
      <c r="A772" s="2">
        <v>767</v>
      </c>
      <c r="B772" s="2" t="str">
        <f>"00552331"</f>
        <v>00552331</v>
      </c>
      <c r="C772" s="3" t="s">
        <v>10</v>
      </c>
    </row>
    <row r="773" spans="1:3" x14ac:dyDescent="0.45">
      <c r="A773" s="2">
        <v>768</v>
      </c>
      <c r="B773" s="2" t="str">
        <f>"00552675"</f>
        <v>00552675</v>
      </c>
      <c r="C773" s="3" t="s">
        <v>4</v>
      </c>
    </row>
    <row r="774" spans="1:3" x14ac:dyDescent="0.45">
      <c r="A774" s="2">
        <v>769</v>
      </c>
      <c r="B774" s="2" t="str">
        <f>"00552829"</f>
        <v>00552829</v>
      </c>
      <c r="C774" s="3" t="s">
        <v>4</v>
      </c>
    </row>
    <row r="775" spans="1:3" x14ac:dyDescent="0.45">
      <c r="A775" s="2">
        <v>770</v>
      </c>
      <c r="B775" s="2" t="str">
        <f>"00552848"</f>
        <v>00552848</v>
      </c>
      <c r="C775" s="3" t="s">
        <v>8</v>
      </c>
    </row>
    <row r="776" spans="1:3" x14ac:dyDescent="0.45">
      <c r="A776" s="2">
        <v>771</v>
      </c>
      <c r="B776" s="2" t="str">
        <f>"00552862"</f>
        <v>00552862</v>
      </c>
      <c r="C776" s="3" t="s">
        <v>4</v>
      </c>
    </row>
    <row r="777" spans="1:3" ht="28.5" x14ac:dyDescent="0.45">
      <c r="A777" s="2">
        <v>772</v>
      </c>
      <c r="B777" s="2" t="str">
        <f>"00552899"</f>
        <v>00552899</v>
      </c>
      <c r="C777" s="3" t="s">
        <v>9</v>
      </c>
    </row>
    <row r="778" spans="1:3" x14ac:dyDescent="0.45">
      <c r="A778" s="2">
        <v>773</v>
      </c>
      <c r="B778" s="2" t="str">
        <f>"00553008"</f>
        <v>00553008</v>
      </c>
      <c r="C778" s="3" t="s">
        <v>4</v>
      </c>
    </row>
    <row r="779" spans="1:3" x14ac:dyDescent="0.45">
      <c r="A779" s="2">
        <v>774</v>
      </c>
      <c r="B779" s="2" t="str">
        <f>"00553048"</f>
        <v>00553048</v>
      </c>
      <c r="C779" s="3" t="s">
        <v>8</v>
      </c>
    </row>
    <row r="780" spans="1:3" x14ac:dyDescent="0.45">
      <c r="A780" s="2">
        <v>775</v>
      </c>
      <c r="B780" s="2" t="str">
        <f>"00553858"</f>
        <v>00553858</v>
      </c>
      <c r="C780" s="3" t="s">
        <v>4</v>
      </c>
    </row>
    <row r="781" spans="1:3" x14ac:dyDescent="0.45">
      <c r="A781" s="2">
        <v>776</v>
      </c>
      <c r="B781" s="2" t="str">
        <f>"00554159"</f>
        <v>00554159</v>
      </c>
      <c r="C781" s="3" t="s">
        <v>4</v>
      </c>
    </row>
    <row r="782" spans="1:3" x14ac:dyDescent="0.45">
      <c r="A782" s="2">
        <v>777</v>
      </c>
      <c r="B782" s="2" t="str">
        <f>"00554365"</f>
        <v>00554365</v>
      </c>
      <c r="C782" s="3" t="s">
        <v>4</v>
      </c>
    </row>
    <row r="783" spans="1:3" x14ac:dyDescent="0.45">
      <c r="A783" s="2">
        <v>778</v>
      </c>
      <c r="B783" s="2" t="str">
        <f>"00554399"</f>
        <v>00554399</v>
      </c>
      <c r="C783" s="3" t="s">
        <v>6</v>
      </c>
    </row>
    <row r="784" spans="1:3" x14ac:dyDescent="0.45">
      <c r="A784" s="2">
        <v>779</v>
      </c>
      <c r="B784" s="2" t="str">
        <f>"00554599"</f>
        <v>00554599</v>
      </c>
      <c r="C784" s="3" t="s">
        <v>4</v>
      </c>
    </row>
    <row r="785" spans="1:3" x14ac:dyDescent="0.45">
      <c r="A785" s="2">
        <v>780</v>
      </c>
      <c r="B785" s="2" t="str">
        <f>"00554749"</f>
        <v>00554749</v>
      </c>
      <c r="C785" s="3" t="s">
        <v>4</v>
      </c>
    </row>
    <row r="786" spans="1:3" x14ac:dyDescent="0.45">
      <c r="A786" s="2">
        <v>781</v>
      </c>
      <c r="B786" s="2" t="str">
        <f>"00554788"</f>
        <v>00554788</v>
      </c>
      <c r="C786" s="3" t="s">
        <v>8</v>
      </c>
    </row>
    <row r="787" spans="1:3" x14ac:dyDescent="0.45">
      <c r="A787" s="2">
        <v>782</v>
      </c>
      <c r="B787" s="2" t="str">
        <f>"00554830"</f>
        <v>00554830</v>
      </c>
      <c r="C787" s="3" t="str">
        <f>"002"</f>
        <v>002</v>
      </c>
    </row>
    <row r="788" spans="1:3" x14ac:dyDescent="0.45">
      <c r="A788" s="2">
        <v>783</v>
      </c>
      <c r="B788" s="2" t="str">
        <f>"00555232"</f>
        <v>00555232</v>
      </c>
      <c r="C788" s="3" t="s">
        <v>4</v>
      </c>
    </row>
    <row r="789" spans="1:3" x14ac:dyDescent="0.45">
      <c r="A789" s="2">
        <v>784</v>
      </c>
      <c r="B789" s="2" t="str">
        <f>"00555565"</f>
        <v>00555565</v>
      </c>
      <c r="C789" s="3" t="s">
        <v>4</v>
      </c>
    </row>
    <row r="790" spans="1:3" x14ac:dyDescent="0.45">
      <c r="A790" s="2">
        <v>785</v>
      </c>
      <c r="B790" s="2" t="str">
        <f>"00555892"</f>
        <v>00555892</v>
      </c>
      <c r="C790" s="3" t="s">
        <v>8</v>
      </c>
    </row>
    <row r="791" spans="1:3" x14ac:dyDescent="0.45">
      <c r="A791" s="2">
        <v>786</v>
      </c>
      <c r="B791" s="2" t="str">
        <f>"00556207"</f>
        <v>00556207</v>
      </c>
      <c r="C791" s="3" t="s">
        <v>4</v>
      </c>
    </row>
    <row r="792" spans="1:3" x14ac:dyDescent="0.45">
      <c r="A792" s="2">
        <v>787</v>
      </c>
      <c r="B792" s="2" t="str">
        <f>"00556243"</f>
        <v>00556243</v>
      </c>
      <c r="C792" s="3" t="s">
        <v>4</v>
      </c>
    </row>
    <row r="793" spans="1:3" x14ac:dyDescent="0.45">
      <c r="A793" s="2">
        <v>788</v>
      </c>
      <c r="B793" s="2" t="str">
        <f>"00557230"</f>
        <v>00557230</v>
      </c>
      <c r="C793" s="3" t="s">
        <v>4</v>
      </c>
    </row>
    <row r="794" spans="1:3" x14ac:dyDescent="0.45">
      <c r="A794" s="2">
        <v>789</v>
      </c>
      <c r="B794" s="2" t="str">
        <f>"00557414"</f>
        <v>00557414</v>
      </c>
      <c r="C794" s="3" t="s">
        <v>6</v>
      </c>
    </row>
    <row r="795" spans="1:3" x14ac:dyDescent="0.45">
      <c r="A795" s="2">
        <v>790</v>
      </c>
      <c r="B795" s="2" t="str">
        <f>"00557738"</f>
        <v>00557738</v>
      </c>
      <c r="C795" s="3" t="s">
        <v>4</v>
      </c>
    </row>
    <row r="796" spans="1:3" x14ac:dyDescent="0.45">
      <c r="A796" s="2">
        <v>791</v>
      </c>
      <c r="B796" s="2" t="str">
        <f>"00558405"</f>
        <v>00558405</v>
      </c>
      <c r="C796" s="3" t="s">
        <v>5</v>
      </c>
    </row>
    <row r="797" spans="1:3" x14ac:dyDescent="0.45">
      <c r="A797" s="2">
        <v>792</v>
      </c>
      <c r="B797" s="2" t="str">
        <f>"00558988"</f>
        <v>00558988</v>
      </c>
      <c r="C797" s="3" t="s">
        <v>4</v>
      </c>
    </row>
    <row r="798" spans="1:3" x14ac:dyDescent="0.45">
      <c r="A798" s="2">
        <v>793</v>
      </c>
      <c r="B798" s="2" t="str">
        <f>"00559294"</f>
        <v>00559294</v>
      </c>
      <c r="C798" s="3" t="s">
        <v>4</v>
      </c>
    </row>
    <row r="799" spans="1:3" x14ac:dyDescent="0.45">
      <c r="A799" s="2">
        <v>794</v>
      </c>
      <c r="B799" s="2" t="str">
        <f>"00559542"</f>
        <v>00559542</v>
      </c>
      <c r="C799" s="3" t="str">
        <f>"002"</f>
        <v>002</v>
      </c>
    </row>
    <row r="800" spans="1:3" x14ac:dyDescent="0.45">
      <c r="A800" s="2">
        <v>795</v>
      </c>
      <c r="B800" s="2" t="str">
        <f>"00559631"</f>
        <v>00559631</v>
      </c>
      <c r="C800" s="3" t="s">
        <v>8</v>
      </c>
    </row>
    <row r="801" spans="1:3" x14ac:dyDescent="0.45">
      <c r="A801" s="2">
        <v>796</v>
      </c>
      <c r="B801" s="2" t="str">
        <f>"00560617"</f>
        <v>00560617</v>
      </c>
      <c r="C801" s="3" t="str">
        <f>"002"</f>
        <v>002</v>
      </c>
    </row>
    <row r="802" spans="1:3" x14ac:dyDescent="0.45">
      <c r="A802" s="2">
        <v>797</v>
      </c>
      <c r="B802" s="2" t="str">
        <f>"00560825"</f>
        <v>00560825</v>
      </c>
      <c r="C802" s="3" t="str">
        <f>"002"</f>
        <v>002</v>
      </c>
    </row>
    <row r="803" spans="1:3" x14ac:dyDescent="0.45">
      <c r="A803" s="2">
        <v>798</v>
      </c>
      <c r="B803" s="2" t="str">
        <f>"00561390"</f>
        <v>00561390</v>
      </c>
      <c r="C803" s="3" t="s">
        <v>4</v>
      </c>
    </row>
    <row r="804" spans="1:3" x14ac:dyDescent="0.45">
      <c r="A804" s="2">
        <v>799</v>
      </c>
      <c r="B804" s="2" t="str">
        <f>"00561641"</f>
        <v>00561641</v>
      </c>
      <c r="C804" s="3" t="s">
        <v>4</v>
      </c>
    </row>
    <row r="805" spans="1:3" x14ac:dyDescent="0.45">
      <c r="A805" s="2">
        <v>800</v>
      </c>
      <c r="B805" s="2" t="str">
        <f>"00562094"</f>
        <v>00562094</v>
      </c>
      <c r="C805" s="3" t="s">
        <v>4</v>
      </c>
    </row>
    <row r="806" spans="1:3" x14ac:dyDescent="0.45">
      <c r="A806" s="2">
        <v>801</v>
      </c>
      <c r="B806" s="2" t="str">
        <f>"00562156"</f>
        <v>00562156</v>
      </c>
      <c r="C806" s="3" t="s">
        <v>8</v>
      </c>
    </row>
    <row r="807" spans="1:3" x14ac:dyDescent="0.45">
      <c r="A807" s="2">
        <v>802</v>
      </c>
      <c r="B807" s="2" t="str">
        <f>"00562192"</f>
        <v>00562192</v>
      </c>
      <c r="C807" s="3" t="s">
        <v>6</v>
      </c>
    </row>
    <row r="808" spans="1:3" x14ac:dyDescent="0.45">
      <c r="A808" s="2">
        <v>803</v>
      </c>
      <c r="B808" s="2" t="str">
        <f>"00562930"</f>
        <v>00562930</v>
      </c>
      <c r="C808" s="3" t="s">
        <v>4</v>
      </c>
    </row>
    <row r="809" spans="1:3" x14ac:dyDescent="0.45">
      <c r="A809" s="2">
        <v>804</v>
      </c>
      <c r="B809" s="2" t="str">
        <f>"00564808"</f>
        <v>00564808</v>
      </c>
      <c r="C809" s="3" t="s">
        <v>4</v>
      </c>
    </row>
    <row r="810" spans="1:3" x14ac:dyDescent="0.45">
      <c r="A810" s="2">
        <v>805</v>
      </c>
      <c r="B810" s="2" t="str">
        <f>"00564847"</f>
        <v>00564847</v>
      </c>
      <c r="C810" s="3" t="s">
        <v>4</v>
      </c>
    </row>
    <row r="811" spans="1:3" x14ac:dyDescent="0.45">
      <c r="A811" s="2">
        <v>806</v>
      </c>
      <c r="B811" s="2" t="str">
        <f>"00565076"</f>
        <v>00565076</v>
      </c>
      <c r="C811" s="3" t="s">
        <v>10</v>
      </c>
    </row>
    <row r="812" spans="1:3" x14ac:dyDescent="0.45">
      <c r="A812" s="2">
        <v>807</v>
      </c>
      <c r="B812" s="2" t="str">
        <f>"00565270"</f>
        <v>00565270</v>
      </c>
      <c r="C812" s="3" t="str">
        <f>"002"</f>
        <v>002</v>
      </c>
    </row>
    <row r="813" spans="1:3" x14ac:dyDescent="0.45">
      <c r="A813" s="2">
        <v>808</v>
      </c>
      <c r="B813" s="2" t="str">
        <f>"00565272"</f>
        <v>00565272</v>
      </c>
      <c r="C813" s="3" t="s">
        <v>4</v>
      </c>
    </row>
    <row r="814" spans="1:3" x14ac:dyDescent="0.45">
      <c r="A814" s="2">
        <v>809</v>
      </c>
      <c r="B814" s="2" t="str">
        <f>"00565331"</f>
        <v>00565331</v>
      </c>
      <c r="C814" s="3" t="s">
        <v>4</v>
      </c>
    </row>
    <row r="815" spans="1:3" x14ac:dyDescent="0.45">
      <c r="A815" s="2">
        <v>810</v>
      </c>
      <c r="B815" s="2" t="str">
        <f>"00565980"</f>
        <v>00565980</v>
      </c>
      <c r="C815" s="3" t="s">
        <v>4</v>
      </c>
    </row>
    <row r="816" spans="1:3" x14ac:dyDescent="0.45">
      <c r="A816" s="2">
        <v>811</v>
      </c>
      <c r="B816" s="2" t="str">
        <f>"00566405"</f>
        <v>00566405</v>
      </c>
      <c r="C816" s="3" t="s">
        <v>4</v>
      </c>
    </row>
    <row r="817" spans="1:3" x14ac:dyDescent="0.45">
      <c r="A817" s="2">
        <v>812</v>
      </c>
      <c r="B817" s="2" t="str">
        <f>"00566750"</f>
        <v>00566750</v>
      </c>
      <c r="C817" s="3" t="s">
        <v>4</v>
      </c>
    </row>
    <row r="818" spans="1:3" x14ac:dyDescent="0.45">
      <c r="A818" s="2">
        <v>813</v>
      </c>
      <c r="B818" s="2" t="str">
        <f>"00566898"</f>
        <v>00566898</v>
      </c>
      <c r="C818" s="3" t="s">
        <v>4</v>
      </c>
    </row>
    <row r="819" spans="1:3" x14ac:dyDescent="0.45">
      <c r="A819" s="2">
        <v>814</v>
      </c>
      <c r="B819" s="2" t="str">
        <f>"00567656"</f>
        <v>00567656</v>
      </c>
      <c r="C819" s="3" t="s">
        <v>4</v>
      </c>
    </row>
    <row r="820" spans="1:3" x14ac:dyDescent="0.45">
      <c r="A820" s="2">
        <v>815</v>
      </c>
      <c r="B820" s="2" t="str">
        <f>"00567658"</f>
        <v>00567658</v>
      </c>
      <c r="C820" s="3" t="s">
        <v>4</v>
      </c>
    </row>
    <row r="821" spans="1:3" x14ac:dyDescent="0.45">
      <c r="A821" s="2">
        <v>816</v>
      </c>
      <c r="B821" s="2" t="str">
        <f>"00568130"</f>
        <v>00568130</v>
      </c>
      <c r="C821" s="3" t="s">
        <v>4</v>
      </c>
    </row>
    <row r="822" spans="1:3" x14ac:dyDescent="0.45">
      <c r="A822" s="2">
        <v>817</v>
      </c>
      <c r="B822" s="2" t="str">
        <f>"00568146"</f>
        <v>00568146</v>
      </c>
      <c r="C822" s="3" t="str">
        <f>"002"</f>
        <v>002</v>
      </c>
    </row>
    <row r="823" spans="1:3" x14ac:dyDescent="0.45">
      <c r="A823" s="2">
        <v>818</v>
      </c>
      <c r="B823" s="2" t="str">
        <f>"00568236"</f>
        <v>00568236</v>
      </c>
      <c r="C823" s="3" t="s">
        <v>4</v>
      </c>
    </row>
    <row r="824" spans="1:3" x14ac:dyDescent="0.45">
      <c r="A824" s="2">
        <v>819</v>
      </c>
      <c r="B824" s="2" t="str">
        <f>"00568823"</f>
        <v>00568823</v>
      </c>
      <c r="C824" s="3" t="str">
        <f>"002"</f>
        <v>002</v>
      </c>
    </row>
    <row r="825" spans="1:3" x14ac:dyDescent="0.45">
      <c r="A825" s="2">
        <v>820</v>
      </c>
      <c r="B825" s="2" t="str">
        <f>"00568997"</f>
        <v>00568997</v>
      </c>
      <c r="C825" s="3" t="s">
        <v>4</v>
      </c>
    </row>
    <row r="826" spans="1:3" x14ac:dyDescent="0.45">
      <c r="A826" s="2">
        <v>821</v>
      </c>
      <c r="B826" s="2" t="str">
        <f>"00569042"</f>
        <v>00569042</v>
      </c>
      <c r="C826" s="3" t="s">
        <v>8</v>
      </c>
    </row>
    <row r="827" spans="1:3" x14ac:dyDescent="0.45">
      <c r="A827" s="2">
        <v>822</v>
      </c>
      <c r="B827" s="2" t="str">
        <f>"00569916"</f>
        <v>00569916</v>
      </c>
      <c r="C827" s="3" t="s">
        <v>4</v>
      </c>
    </row>
    <row r="828" spans="1:3" x14ac:dyDescent="0.45">
      <c r="A828" s="2">
        <v>823</v>
      </c>
      <c r="B828" s="2" t="str">
        <f>"00570853"</f>
        <v>00570853</v>
      </c>
      <c r="C828" s="3" t="s">
        <v>4</v>
      </c>
    </row>
    <row r="829" spans="1:3" x14ac:dyDescent="0.45">
      <c r="A829" s="2">
        <v>824</v>
      </c>
      <c r="B829" s="2" t="str">
        <f>"00571082"</f>
        <v>00571082</v>
      </c>
      <c r="C829" s="3" t="s">
        <v>4</v>
      </c>
    </row>
    <row r="830" spans="1:3" x14ac:dyDescent="0.45">
      <c r="A830" s="2">
        <v>825</v>
      </c>
      <c r="B830" s="2" t="str">
        <f>"00571124"</f>
        <v>00571124</v>
      </c>
      <c r="C830" s="3" t="s">
        <v>8</v>
      </c>
    </row>
    <row r="831" spans="1:3" x14ac:dyDescent="0.45">
      <c r="A831" s="2">
        <v>826</v>
      </c>
      <c r="B831" s="2" t="str">
        <f>"00571223"</f>
        <v>00571223</v>
      </c>
      <c r="C831" s="3" t="s">
        <v>4</v>
      </c>
    </row>
    <row r="832" spans="1:3" x14ac:dyDescent="0.45">
      <c r="A832" s="2">
        <v>827</v>
      </c>
      <c r="B832" s="2" t="str">
        <f>"00571738"</f>
        <v>00571738</v>
      </c>
      <c r="C832" s="3" t="s">
        <v>4</v>
      </c>
    </row>
    <row r="833" spans="1:3" x14ac:dyDescent="0.45">
      <c r="A833" s="2">
        <v>828</v>
      </c>
      <c r="B833" s="2" t="str">
        <f>"00572280"</f>
        <v>00572280</v>
      </c>
      <c r="C833" s="3" t="s">
        <v>4</v>
      </c>
    </row>
    <row r="834" spans="1:3" x14ac:dyDescent="0.45">
      <c r="A834" s="2">
        <v>829</v>
      </c>
      <c r="B834" s="2" t="str">
        <f>"00572645"</f>
        <v>00572645</v>
      </c>
      <c r="C834" s="3" t="s">
        <v>4</v>
      </c>
    </row>
    <row r="835" spans="1:3" x14ac:dyDescent="0.45">
      <c r="A835" s="2">
        <v>830</v>
      </c>
      <c r="B835" s="2" t="str">
        <f>"00572668"</f>
        <v>00572668</v>
      </c>
      <c r="C835" s="3" t="s">
        <v>4</v>
      </c>
    </row>
    <row r="836" spans="1:3" x14ac:dyDescent="0.45">
      <c r="A836" s="2">
        <v>831</v>
      </c>
      <c r="B836" s="2" t="str">
        <f>"00573088"</f>
        <v>00573088</v>
      </c>
      <c r="C836" s="3" t="s">
        <v>4</v>
      </c>
    </row>
    <row r="837" spans="1:3" x14ac:dyDescent="0.45">
      <c r="A837" s="2">
        <v>832</v>
      </c>
      <c r="B837" s="2" t="str">
        <f>"00574488"</f>
        <v>00574488</v>
      </c>
      <c r="C837" s="3" t="s">
        <v>4</v>
      </c>
    </row>
    <row r="838" spans="1:3" x14ac:dyDescent="0.45">
      <c r="A838" s="2">
        <v>833</v>
      </c>
      <c r="B838" s="2" t="str">
        <f>"00574628"</f>
        <v>00574628</v>
      </c>
      <c r="C838" s="3" t="s">
        <v>4</v>
      </c>
    </row>
    <row r="839" spans="1:3" x14ac:dyDescent="0.45">
      <c r="A839" s="2">
        <v>834</v>
      </c>
      <c r="B839" s="2" t="str">
        <f>"00574673"</f>
        <v>00574673</v>
      </c>
      <c r="C839" s="3" t="s">
        <v>4</v>
      </c>
    </row>
    <row r="840" spans="1:3" x14ac:dyDescent="0.45">
      <c r="A840" s="2">
        <v>835</v>
      </c>
      <c r="B840" s="2" t="str">
        <f>"00574857"</f>
        <v>00574857</v>
      </c>
      <c r="C840" s="3" t="s">
        <v>4</v>
      </c>
    </row>
    <row r="841" spans="1:3" x14ac:dyDescent="0.45">
      <c r="A841" s="2">
        <v>836</v>
      </c>
      <c r="B841" s="2" t="str">
        <f>"00575140"</f>
        <v>00575140</v>
      </c>
      <c r="C841" s="3" t="str">
        <f>"002"</f>
        <v>002</v>
      </c>
    </row>
    <row r="842" spans="1:3" x14ac:dyDescent="0.45">
      <c r="A842" s="2">
        <v>837</v>
      </c>
      <c r="B842" s="2" t="str">
        <f>"00575555"</f>
        <v>00575555</v>
      </c>
      <c r="C842" s="3" t="s">
        <v>4</v>
      </c>
    </row>
    <row r="843" spans="1:3" x14ac:dyDescent="0.45">
      <c r="A843" s="2">
        <v>838</v>
      </c>
      <c r="B843" s="2" t="str">
        <f>"00575811"</f>
        <v>00575811</v>
      </c>
      <c r="C843" s="3" t="s">
        <v>4</v>
      </c>
    </row>
    <row r="844" spans="1:3" x14ac:dyDescent="0.45">
      <c r="A844" s="2">
        <v>839</v>
      </c>
      <c r="B844" s="2" t="str">
        <f>"00576050"</f>
        <v>00576050</v>
      </c>
      <c r="C844" s="3" t="s">
        <v>4</v>
      </c>
    </row>
    <row r="845" spans="1:3" x14ac:dyDescent="0.45">
      <c r="A845" s="2">
        <v>840</v>
      </c>
      <c r="B845" s="2" t="str">
        <f>"00576710"</f>
        <v>00576710</v>
      </c>
      <c r="C845" s="3" t="s">
        <v>4</v>
      </c>
    </row>
    <row r="846" spans="1:3" x14ac:dyDescent="0.45">
      <c r="A846" s="2">
        <v>841</v>
      </c>
      <c r="B846" s="2" t="str">
        <f>"00576980"</f>
        <v>00576980</v>
      </c>
      <c r="C846" s="3" t="s">
        <v>4</v>
      </c>
    </row>
    <row r="847" spans="1:3" x14ac:dyDescent="0.45">
      <c r="A847" s="2">
        <v>842</v>
      </c>
      <c r="B847" s="2" t="str">
        <f>"00577868"</f>
        <v>00577868</v>
      </c>
      <c r="C847" s="3" t="s">
        <v>8</v>
      </c>
    </row>
    <row r="848" spans="1:3" x14ac:dyDescent="0.45">
      <c r="A848" s="2">
        <v>843</v>
      </c>
      <c r="B848" s="2" t="str">
        <f>"00577933"</f>
        <v>00577933</v>
      </c>
      <c r="C848" s="3" t="s">
        <v>4</v>
      </c>
    </row>
    <row r="849" spans="1:3" ht="28.5" x14ac:dyDescent="0.45">
      <c r="A849" s="2">
        <v>844</v>
      </c>
      <c r="B849" s="2" t="str">
        <f>"00578256"</f>
        <v>00578256</v>
      </c>
      <c r="C849" s="3" t="s">
        <v>7</v>
      </c>
    </row>
    <row r="850" spans="1:3" x14ac:dyDescent="0.45">
      <c r="A850" s="2">
        <v>845</v>
      </c>
      <c r="B850" s="2" t="str">
        <f>"00578407"</f>
        <v>00578407</v>
      </c>
      <c r="C850" s="3" t="s">
        <v>4</v>
      </c>
    </row>
    <row r="851" spans="1:3" x14ac:dyDescent="0.45">
      <c r="A851" s="2">
        <v>846</v>
      </c>
      <c r="B851" s="2" t="str">
        <f>"00578827"</f>
        <v>00578827</v>
      </c>
      <c r="C851" s="3" t="s">
        <v>4</v>
      </c>
    </row>
    <row r="852" spans="1:3" x14ac:dyDescent="0.45">
      <c r="A852" s="2">
        <v>847</v>
      </c>
      <c r="B852" s="2" t="str">
        <f>"00579629"</f>
        <v>00579629</v>
      </c>
      <c r="C852" s="3" t="str">
        <f>"002"</f>
        <v>002</v>
      </c>
    </row>
    <row r="853" spans="1:3" x14ac:dyDescent="0.45">
      <c r="A853" s="2">
        <v>848</v>
      </c>
      <c r="B853" s="2" t="str">
        <f>"00580114"</f>
        <v>00580114</v>
      </c>
      <c r="C853" s="3" t="s">
        <v>4</v>
      </c>
    </row>
    <row r="854" spans="1:3" x14ac:dyDescent="0.45">
      <c r="A854" s="2">
        <v>849</v>
      </c>
      <c r="B854" s="2" t="str">
        <f>"00580421"</f>
        <v>00580421</v>
      </c>
      <c r="C854" s="3" t="s">
        <v>4</v>
      </c>
    </row>
    <row r="855" spans="1:3" x14ac:dyDescent="0.45">
      <c r="A855" s="2">
        <v>850</v>
      </c>
      <c r="B855" s="2" t="str">
        <f>"00580547"</f>
        <v>00580547</v>
      </c>
      <c r="C855" s="3" t="s">
        <v>4</v>
      </c>
    </row>
    <row r="856" spans="1:3" x14ac:dyDescent="0.45">
      <c r="A856" s="2">
        <v>851</v>
      </c>
      <c r="B856" s="2" t="str">
        <f>"00581170"</f>
        <v>00581170</v>
      </c>
      <c r="C856" s="3" t="s">
        <v>4</v>
      </c>
    </row>
    <row r="857" spans="1:3" x14ac:dyDescent="0.45">
      <c r="A857" s="2">
        <v>852</v>
      </c>
      <c r="B857" s="2" t="str">
        <f>"00581266"</f>
        <v>00581266</v>
      </c>
      <c r="C857" s="3" t="s">
        <v>4</v>
      </c>
    </row>
    <row r="858" spans="1:3" x14ac:dyDescent="0.45">
      <c r="A858" s="2">
        <v>853</v>
      </c>
      <c r="B858" s="2" t="str">
        <f>"00581651"</f>
        <v>00581651</v>
      </c>
      <c r="C858" s="3" t="s">
        <v>4</v>
      </c>
    </row>
    <row r="859" spans="1:3" x14ac:dyDescent="0.45">
      <c r="A859" s="2">
        <v>854</v>
      </c>
      <c r="B859" s="2" t="str">
        <f>"00581842"</f>
        <v>00581842</v>
      </c>
      <c r="C859" s="3" t="str">
        <f>"002"</f>
        <v>002</v>
      </c>
    </row>
    <row r="860" spans="1:3" x14ac:dyDescent="0.45">
      <c r="A860" s="2">
        <v>855</v>
      </c>
      <c r="B860" s="2" t="str">
        <f>"00581891"</f>
        <v>00581891</v>
      </c>
      <c r="C860" s="3" t="s">
        <v>4</v>
      </c>
    </row>
    <row r="861" spans="1:3" x14ac:dyDescent="0.45">
      <c r="A861" s="2">
        <v>856</v>
      </c>
      <c r="B861" s="2" t="str">
        <f>"00582435"</f>
        <v>00582435</v>
      </c>
      <c r="C861" s="3" t="s">
        <v>4</v>
      </c>
    </row>
    <row r="862" spans="1:3" x14ac:dyDescent="0.45">
      <c r="A862" s="2">
        <v>857</v>
      </c>
      <c r="B862" s="2" t="str">
        <f>"00582799"</f>
        <v>00582799</v>
      </c>
      <c r="C862" s="3" t="s">
        <v>8</v>
      </c>
    </row>
    <row r="863" spans="1:3" x14ac:dyDescent="0.45">
      <c r="A863" s="2">
        <v>858</v>
      </c>
      <c r="B863" s="2" t="str">
        <f>"00583269"</f>
        <v>00583269</v>
      </c>
      <c r="C863" s="3" t="s">
        <v>8</v>
      </c>
    </row>
    <row r="864" spans="1:3" x14ac:dyDescent="0.45">
      <c r="A864" s="2">
        <v>859</v>
      </c>
      <c r="B864" s="2" t="str">
        <f>"00583320"</f>
        <v>00583320</v>
      </c>
      <c r="C864" s="3" t="s">
        <v>4</v>
      </c>
    </row>
    <row r="865" spans="1:3" x14ac:dyDescent="0.45">
      <c r="A865" s="2">
        <v>860</v>
      </c>
      <c r="B865" s="2" t="str">
        <f>"00583620"</f>
        <v>00583620</v>
      </c>
      <c r="C865" s="3" t="s">
        <v>8</v>
      </c>
    </row>
    <row r="866" spans="1:3" x14ac:dyDescent="0.45">
      <c r="A866" s="2">
        <v>861</v>
      </c>
      <c r="B866" s="2" t="str">
        <f>"00583660"</f>
        <v>00583660</v>
      </c>
      <c r="C866" s="3" t="s">
        <v>4</v>
      </c>
    </row>
    <row r="867" spans="1:3" x14ac:dyDescent="0.45">
      <c r="A867" s="2">
        <v>862</v>
      </c>
      <c r="B867" s="2" t="str">
        <f>"00583808"</f>
        <v>00583808</v>
      </c>
      <c r="C867" s="3" t="s">
        <v>4</v>
      </c>
    </row>
    <row r="868" spans="1:3" x14ac:dyDescent="0.45">
      <c r="A868" s="2">
        <v>863</v>
      </c>
      <c r="B868" s="2" t="str">
        <f>"00585686"</f>
        <v>00585686</v>
      </c>
      <c r="C868" s="3" t="s">
        <v>4</v>
      </c>
    </row>
    <row r="869" spans="1:3" x14ac:dyDescent="0.45">
      <c r="A869" s="2">
        <v>864</v>
      </c>
      <c r="B869" s="2" t="str">
        <f>"00585886"</f>
        <v>00585886</v>
      </c>
      <c r="C869" s="3" t="s">
        <v>4</v>
      </c>
    </row>
    <row r="870" spans="1:3" x14ac:dyDescent="0.45">
      <c r="A870" s="2">
        <v>865</v>
      </c>
      <c r="B870" s="2" t="str">
        <f>"00586173"</f>
        <v>00586173</v>
      </c>
      <c r="C870" s="3" t="s">
        <v>4</v>
      </c>
    </row>
    <row r="871" spans="1:3" x14ac:dyDescent="0.45">
      <c r="A871" s="2">
        <v>866</v>
      </c>
      <c r="B871" s="2" t="str">
        <f>"00586307"</f>
        <v>00586307</v>
      </c>
      <c r="C871" s="3" t="s">
        <v>4</v>
      </c>
    </row>
    <row r="872" spans="1:3" x14ac:dyDescent="0.45">
      <c r="A872" s="2">
        <v>867</v>
      </c>
      <c r="B872" s="2" t="str">
        <f>"00586597"</f>
        <v>00586597</v>
      </c>
      <c r="C872" s="3" t="s">
        <v>4</v>
      </c>
    </row>
    <row r="873" spans="1:3" x14ac:dyDescent="0.45">
      <c r="A873" s="2">
        <v>868</v>
      </c>
      <c r="B873" s="2" t="str">
        <f>"00586678"</f>
        <v>00586678</v>
      </c>
      <c r="C873" s="3" t="s">
        <v>4</v>
      </c>
    </row>
    <row r="874" spans="1:3" x14ac:dyDescent="0.45">
      <c r="A874" s="2">
        <v>869</v>
      </c>
      <c r="B874" s="2" t="str">
        <f>"00586802"</f>
        <v>00586802</v>
      </c>
      <c r="C874" s="3" t="s">
        <v>4</v>
      </c>
    </row>
    <row r="875" spans="1:3" x14ac:dyDescent="0.45">
      <c r="A875" s="2">
        <v>870</v>
      </c>
      <c r="B875" s="2" t="str">
        <f>"00588450"</f>
        <v>00588450</v>
      </c>
      <c r="C875" s="3" t="s">
        <v>4</v>
      </c>
    </row>
    <row r="876" spans="1:3" x14ac:dyDescent="0.45">
      <c r="A876" s="2">
        <v>871</v>
      </c>
      <c r="B876" s="2" t="str">
        <f>"00588535"</f>
        <v>00588535</v>
      </c>
      <c r="C876" s="3" t="s">
        <v>4</v>
      </c>
    </row>
    <row r="877" spans="1:3" x14ac:dyDescent="0.45">
      <c r="A877" s="2">
        <v>872</v>
      </c>
      <c r="B877" s="2" t="str">
        <f>"00588913"</f>
        <v>00588913</v>
      </c>
      <c r="C877" s="3" t="s">
        <v>5</v>
      </c>
    </row>
    <row r="878" spans="1:3" x14ac:dyDescent="0.45">
      <c r="A878" s="2">
        <v>873</v>
      </c>
      <c r="B878" s="2" t="str">
        <f>"00589769"</f>
        <v>00589769</v>
      </c>
      <c r="C878" s="3" t="s">
        <v>4</v>
      </c>
    </row>
    <row r="879" spans="1:3" x14ac:dyDescent="0.45">
      <c r="A879" s="2">
        <v>874</v>
      </c>
      <c r="B879" s="2" t="str">
        <f>"00589780"</f>
        <v>00589780</v>
      </c>
      <c r="C879" s="3" t="s">
        <v>4</v>
      </c>
    </row>
    <row r="880" spans="1:3" x14ac:dyDescent="0.45">
      <c r="A880" s="2">
        <v>875</v>
      </c>
      <c r="B880" s="2" t="str">
        <f>"00589796"</f>
        <v>00589796</v>
      </c>
      <c r="C880" s="3" t="s">
        <v>4</v>
      </c>
    </row>
    <row r="881" spans="1:3" x14ac:dyDescent="0.45">
      <c r="A881" s="2">
        <v>876</v>
      </c>
      <c r="B881" s="2" t="str">
        <f>"00589997"</f>
        <v>00589997</v>
      </c>
      <c r="C881" s="3" t="s">
        <v>4</v>
      </c>
    </row>
    <row r="882" spans="1:3" x14ac:dyDescent="0.45">
      <c r="A882" s="2">
        <v>877</v>
      </c>
      <c r="B882" s="2" t="str">
        <f>"00590248"</f>
        <v>00590248</v>
      </c>
      <c r="C882" s="3" t="s">
        <v>8</v>
      </c>
    </row>
    <row r="883" spans="1:3" x14ac:dyDescent="0.45">
      <c r="A883" s="2">
        <v>878</v>
      </c>
      <c r="B883" s="2" t="str">
        <f>"00590326"</f>
        <v>00590326</v>
      </c>
      <c r="C883" s="3" t="s">
        <v>4</v>
      </c>
    </row>
    <row r="884" spans="1:3" x14ac:dyDescent="0.45">
      <c r="A884" s="2">
        <v>879</v>
      </c>
      <c r="B884" s="2" t="str">
        <f>"00590574"</f>
        <v>00590574</v>
      </c>
      <c r="C884" s="3" t="str">
        <f>"002"</f>
        <v>002</v>
      </c>
    </row>
    <row r="885" spans="1:3" x14ac:dyDescent="0.45">
      <c r="A885" s="2">
        <v>880</v>
      </c>
      <c r="B885" s="2" t="str">
        <f>"00590811"</f>
        <v>00590811</v>
      </c>
      <c r="C885" s="3" t="s">
        <v>4</v>
      </c>
    </row>
    <row r="886" spans="1:3" x14ac:dyDescent="0.45">
      <c r="A886" s="2">
        <v>881</v>
      </c>
      <c r="B886" s="2" t="str">
        <f>"00591170"</f>
        <v>00591170</v>
      </c>
      <c r="C886" s="3" t="s">
        <v>4</v>
      </c>
    </row>
    <row r="887" spans="1:3" x14ac:dyDescent="0.45">
      <c r="A887" s="2">
        <v>882</v>
      </c>
      <c r="B887" s="2" t="str">
        <f>"00591412"</f>
        <v>00591412</v>
      </c>
      <c r="C887" s="3" t="s">
        <v>4</v>
      </c>
    </row>
    <row r="888" spans="1:3" x14ac:dyDescent="0.45">
      <c r="A888" s="2">
        <v>883</v>
      </c>
      <c r="B888" s="2" t="str">
        <f>"00591475"</f>
        <v>00591475</v>
      </c>
      <c r="C888" s="3" t="str">
        <f>"002"</f>
        <v>002</v>
      </c>
    </row>
    <row r="889" spans="1:3" x14ac:dyDescent="0.45">
      <c r="A889" s="2">
        <v>884</v>
      </c>
      <c r="B889" s="2" t="str">
        <f>"00592610"</f>
        <v>00592610</v>
      </c>
      <c r="C889" s="3" t="s">
        <v>4</v>
      </c>
    </row>
    <row r="890" spans="1:3" x14ac:dyDescent="0.45">
      <c r="A890" s="2">
        <v>885</v>
      </c>
      <c r="B890" s="2" t="str">
        <f>"00592759"</f>
        <v>00592759</v>
      </c>
      <c r="C890" s="3" t="s">
        <v>4</v>
      </c>
    </row>
    <row r="891" spans="1:3" x14ac:dyDescent="0.45">
      <c r="A891" s="2">
        <v>886</v>
      </c>
      <c r="B891" s="2" t="str">
        <f>"00593110"</f>
        <v>00593110</v>
      </c>
      <c r="C891" s="3" t="s">
        <v>4</v>
      </c>
    </row>
    <row r="892" spans="1:3" x14ac:dyDescent="0.45">
      <c r="A892" s="2">
        <v>887</v>
      </c>
      <c r="B892" s="2" t="str">
        <f>"00593586"</f>
        <v>00593586</v>
      </c>
      <c r="C892" s="3" t="s">
        <v>4</v>
      </c>
    </row>
    <row r="893" spans="1:3" x14ac:dyDescent="0.45">
      <c r="A893" s="2">
        <v>888</v>
      </c>
      <c r="B893" s="2" t="str">
        <f>"00594326"</f>
        <v>00594326</v>
      </c>
      <c r="C893" s="3" t="s">
        <v>4</v>
      </c>
    </row>
    <row r="894" spans="1:3" x14ac:dyDescent="0.45">
      <c r="A894" s="2">
        <v>889</v>
      </c>
      <c r="B894" s="2" t="str">
        <f>"00594437"</f>
        <v>00594437</v>
      </c>
      <c r="C894" s="3" t="str">
        <f>"002"</f>
        <v>002</v>
      </c>
    </row>
    <row r="895" spans="1:3" x14ac:dyDescent="0.45">
      <c r="A895" s="2">
        <v>890</v>
      </c>
      <c r="B895" s="2" t="str">
        <f>"00596060"</f>
        <v>00596060</v>
      </c>
      <c r="C895" s="3" t="s">
        <v>4</v>
      </c>
    </row>
    <row r="896" spans="1:3" x14ac:dyDescent="0.45">
      <c r="A896" s="2">
        <v>891</v>
      </c>
      <c r="B896" s="2" t="str">
        <f>"00596132"</f>
        <v>00596132</v>
      </c>
      <c r="C896" s="3" t="s">
        <v>4</v>
      </c>
    </row>
    <row r="897" spans="1:3" x14ac:dyDescent="0.45">
      <c r="A897" s="2">
        <v>892</v>
      </c>
      <c r="B897" s="2" t="str">
        <f>"00596276"</f>
        <v>00596276</v>
      </c>
      <c r="C897" s="3" t="s">
        <v>8</v>
      </c>
    </row>
    <row r="898" spans="1:3" x14ac:dyDescent="0.45">
      <c r="A898" s="2">
        <v>893</v>
      </c>
      <c r="B898" s="2" t="str">
        <f>"00596789"</f>
        <v>00596789</v>
      </c>
      <c r="C898" s="3" t="s">
        <v>4</v>
      </c>
    </row>
    <row r="899" spans="1:3" x14ac:dyDescent="0.45">
      <c r="A899" s="2">
        <v>894</v>
      </c>
      <c r="B899" s="2" t="str">
        <f>"00597175"</f>
        <v>00597175</v>
      </c>
      <c r="C899" s="3" t="s">
        <v>4</v>
      </c>
    </row>
    <row r="900" spans="1:3" x14ac:dyDescent="0.45">
      <c r="A900" s="2">
        <v>895</v>
      </c>
      <c r="B900" s="2" t="str">
        <f>"00598110"</f>
        <v>00598110</v>
      </c>
      <c r="C900" s="3" t="s">
        <v>4</v>
      </c>
    </row>
    <row r="901" spans="1:3" x14ac:dyDescent="0.45">
      <c r="A901" s="2">
        <v>896</v>
      </c>
      <c r="B901" s="2" t="str">
        <f>"00598185"</f>
        <v>00598185</v>
      </c>
      <c r="C901" s="3" t="s">
        <v>4</v>
      </c>
    </row>
    <row r="902" spans="1:3" x14ac:dyDescent="0.45">
      <c r="A902" s="2">
        <v>897</v>
      </c>
      <c r="B902" s="2" t="str">
        <f>"00598276"</f>
        <v>00598276</v>
      </c>
      <c r="C902" s="3" t="s">
        <v>4</v>
      </c>
    </row>
    <row r="903" spans="1:3" x14ac:dyDescent="0.45">
      <c r="A903" s="2">
        <v>898</v>
      </c>
      <c r="B903" s="2" t="str">
        <f>"00598710"</f>
        <v>00598710</v>
      </c>
      <c r="C903" s="3" t="s">
        <v>4</v>
      </c>
    </row>
    <row r="904" spans="1:3" x14ac:dyDescent="0.45">
      <c r="A904" s="2">
        <v>899</v>
      </c>
      <c r="B904" s="2" t="str">
        <f>"00598715"</f>
        <v>00598715</v>
      </c>
      <c r="C904" s="3" t="s">
        <v>8</v>
      </c>
    </row>
    <row r="905" spans="1:3" x14ac:dyDescent="0.45">
      <c r="A905" s="2">
        <v>900</v>
      </c>
      <c r="B905" s="2" t="str">
        <f>"00598932"</f>
        <v>00598932</v>
      </c>
      <c r="C905" s="3" t="s">
        <v>4</v>
      </c>
    </row>
    <row r="906" spans="1:3" x14ac:dyDescent="0.45">
      <c r="A906" s="2">
        <v>901</v>
      </c>
      <c r="B906" s="2" t="str">
        <f>"00599278"</f>
        <v>00599278</v>
      </c>
      <c r="C906" s="3" t="s">
        <v>6</v>
      </c>
    </row>
    <row r="907" spans="1:3" x14ac:dyDescent="0.45">
      <c r="A907" s="2">
        <v>902</v>
      </c>
      <c r="B907" s="2" t="str">
        <f>"00599292"</f>
        <v>00599292</v>
      </c>
      <c r="C907" s="3" t="s">
        <v>4</v>
      </c>
    </row>
    <row r="908" spans="1:3" x14ac:dyDescent="0.45">
      <c r="A908" s="2">
        <v>903</v>
      </c>
      <c r="B908" s="2" t="str">
        <f>"00599627"</f>
        <v>00599627</v>
      </c>
      <c r="C908" s="3" t="s">
        <v>4</v>
      </c>
    </row>
    <row r="909" spans="1:3" x14ac:dyDescent="0.45">
      <c r="A909" s="2">
        <v>904</v>
      </c>
      <c r="B909" s="2" t="str">
        <f>"00599635"</f>
        <v>00599635</v>
      </c>
      <c r="C909" s="3" t="s">
        <v>4</v>
      </c>
    </row>
    <row r="910" spans="1:3" x14ac:dyDescent="0.45">
      <c r="A910" s="2">
        <v>905</v>
      </c>
      <c r="B910" s="2" t="str">
        <f>"00599655"</f>
        <v>00599655</v>
      </c>
      <c r="C910" s="3" t="s">
        <v>4</v>
      </c>
    </row>
    <row r="911" spans="1:3" x14ac:dyDescent="0.45">
      <c r="A911" s="2">
        <v>906</v>
      </c>
      <c r="B911" s="2" t="str">
        <f>"00600116"</f>
        <v>00600116</v>
      </c>
      <c r="C911" s="3" t="s">
        <v>4</v>
      </c>
    </row>
    <row r="912" spans="1:3" ht="28.5" x14ac:dyDescent="0.45">
      <c r="A912" s="2">
        <v>907</v>
      </c>
      <c r="B912" s="2" t="str">
        <f>"00600895"</f>
        <v>00600895</v>
      </c>
      <c r="C912" s="3" t="s">
        <v>9</v>
      </c>
    </row>
    <row r="913" spans="1:3" x14ac:dyDescent="0.45">
      <c r="A913" s="2">
        <v>908</v>
      </c>
      <c r="B913" s="2" t="str">
        <f>"00601597"</f>
        <v>00601597</v>
      </c>
      <c r="C913" s="3" t="s">
        <v>8</v>
      </c>
    </row>
    <row r="914" spans="1:3" x14ac:dyDescent="0.45">
      <c r="A914" s="2">
        <v>909</v>
      </c>
      <c r="B914" s="2" t="str">
        <f>"00601749"</f>
        <v>00601749</v>
      </c>
      <c r="C914" s="3" t="s">
        <v>4</v>
      </c>
    </row>
    <row r="915" spans="1:3" x14ac:dyDescent="0.45">
      <c r="A915" s="2">
        <v>910</v>
      </c>
      <c r="B915" s="2" t="str">
        <f>"00602242"</f>
        <v>00602242</v>
      </c>
      <c r="C915" s="3" t="s">
        <v>4</v>
      </c>
    </row>
    <row r="916" spans="1:3" x14ac:dyDescent="0.45">
      <c r="A916" s="2">
        <v>911</v>
      </c>
      <c r="B916" s="2" t="str">
        <f>"00602308"</f>
        <v>00602308</v>
      </c>
      <c r="C916" s="3" t="s">
        <v>4</v>
      </c>
    </row>
    <row r="917" spans="1:3" x14ac:dyDescent="0.45">
      <c r="A917" s="2">
        <v>912</v>
      </c>
      <c r="B917" s="2" t="str">
        <f>"00602626"</f>
        <v>00602626</v>
      </c>
      <c r="C917" s="3" t="s">
        <v>10</v>
      </c>
    </row>
    <row r="918" spans="1:3" x14ac:dyDescent="0.45">
      <c r="A918" s="2">
        <v>913</v>
      </c>
      <c r="B918" s="2" t="str">
        <f>"00602929"</f>
        <v>00602929</v>
      </c>
      <c r="C918" s="3" t="s">
        <v>4</v>
      </c>
    </row>
    <row r="919" spans="1:3" x14ac:dyDescent="0.45">
      <c r="A919" s="2">
        <v>914</v>
      </c>
      <c r="B919" s="2" t="str">
        <f>"00603041"</f>
        <v>00603041</v>
      </c>
      <c r="C919" s="3" t="s">
        <v>4</v>
      </c>
    </row>
    <row r="920" spans="1:3" x14ac:dyDescent="0.45">
      <c r="A920" s="2">
        <v>915</v>
      </c>
      <c r="B920" s="2" t="str">
        <f>"00603076"</f>
        <v>00603076</v>
      </c>
      <c r="C920" s="3" t="s">
        <v>4</v>
      </c>
    </row>
    <row r="921" spans="1:3" x14ac:dyDescent="0.45">
      <c r="A921" s="2">
        <v>916</v>
      </c>
      <c r="B921" s="2" t="str">
        <f>"00603471"</f>
        <v>00603471</v>
      </c>
      <c r="C921" s="3" t="s">
        <v>4</v>
      </c>
    </row>
    <row r="922" spans="1:3" x14ac:dyDescent="0.45">
      <c r="A922" s="2">
        <v>917</v>
      </c>
      <c r="B922" s="2" t="str">
        <f>"00603563"</f>
        <v>00603563</v>
      </c>
      <c r="C922" s="3" t="s">
        <v>4</v>
      </c>
    </row>
    <row r="923" spans="1:3" x14ac:dyDescent="0.45">
      <c r="A923" s="2">
        <v>918</v>
      </c>
      <c r="B923" s="2" t="str">
        <f>"00604148"</f>
        <v>00604148</v>
      </c>
      <c r="C923" s="3" t="s">
        <v>4</v>
      </c>
    </row>
    <row r="924" spans="1:3" x14ac:dyDescent="0.45">
      <c r="A924" s="2">
        <v>919</v>
      </c>
      <c r="B924" s="2" t="str">
        <f>"00604506"</f>
        <v>00604506</v>
      </c>
      <c r="C924" s="3" t="s">
        <v>4</v>
      </c>
    </row>
    <row r="925" spans="1:3" x14ac:dyDescent="0.45">
      <c r="A925" s="2">
        <v>920</v>
      </c>
      <c r="B925" s="2" t="str">
        <f>"00604508"</f>
        <v>00604508</v>
      </c>
      <c r="C925" s="3" t="s">
        <v>4</v>
      </c>
    </row>
    <row r="926" spans="1:3" x14ac:dyDescent="0.45">
      <c r="A926" s="2">
        <v>921</v>
      </c>
      <c r="B926" s="2" t="str">
        <f>"00604906"</f>
        <v>00604906</v>
      </c>
      <c r="C926" s="3" t="s">
        <v>4</v>
      </c>
    </row>
    <row r="927" spans="1:3" x14ac:dyDescent="0.45">
      <c r="A927" s="2">
        <v>922</v>
      </c>
      <c r="B927" s="2" t="str">
        <f>"00605405"</f>
        <v>00605405</v>
      </c>
      <c r="C927" s="3" t="s">
        <v>4</v>
      </c>
    </row>
    <row r="928" spans="1:3" x14ac:dyDescent="0.45">
      <c r="A928" s="2">
        <v>923</v>
      </c>
      <c r="B928" s="2" t="str">
        <f>"00605498"</f>
        <v>00605498</v>
      </c>
      <c r="C928" s="3" t="s">
        <v>4</v>
      </c>
    </row>
    <row r="929" spans="1:3" x14ac:dyDescent="0.45">
      <c r="A929" s="2">
        <v>924</v>
      </c>
      <c r="B929" s="2" t="str">
        <f>"00605511"</f>
        <v>00605511</v>
      </c>
      <c r="C929" s="3" t="s">
        <v>4</v>
      </c>
    </row>
    <row r="930" spans="1:3" x14ac:dyDescent="0.45">
      <c r="A930" s="2">
        <v>925</v>
      </c>
      <c r="B930" s="2" t="str">
        <f>"00605700"</f>
        <v>00605700</v>
      </c>
      <c r="C930" s="3" t="str">
        <f>"002"</f>
        <v>002</v>
      </c>
    </row>
    <row r="931" spans="1:3" x14ac:dyDescent="0.45">
      <c r="A931" s="2">
        <v>926</v>
      </c>
      <c r="B931" s="2" t="str">
        <f>"00605722"</f>
        <v>00605722</v>
      </c>
      <c r="C931" s="3" t="s">
        <v>4</v>
      </c>
    </row>
    <row r="932" spans="1:3" x14ac:dyDescent="0.45">
      <c r="A932" s="2">
        <v>927</v>
      </c>
      <c r="B932" s="2" t="str">
        <f>"00605728"</f>
        <v>00605728</v>
      </c>
      <c r="C932" s="3" t="s">
        <v>4</v>
      </c>
    </row>
    <row r="933" spans="1:3" x14ac:dyDescent="0.45">
      <c r="A933" s="2">
        <v>928</v>
      </c>
      <c r="B933" s="2" t="str">
        <f>"00605869"</f>
        <v>00605869</v>
      </c>
      <c r="C933" s="3" t="s">
        <v>4</v>
      </c>
    </row>
    <row r="934" spans="1:3" x14ac:dyDescent="0.45">
      <c r="A934" s="2">
        <v>929</v>
      </c>
      <c r="B934" s="2" t="str">
        <f>"00606299"</f>
        <v>00606299</v>
      </c>
      <c r="C934" s="3" t="s">
        <v>4</v>
      </c>
    </row>
    <row r="935" spans="1:3" x14ac:dyDescent="0.45">
      <c r="A935" s="2">
        <v>930</v>
      </c>
      <c r="B935" s="2" t="str">
        <f>"00606488"</f>
        <v>00606488</v>
      </c>
      <c r="C935" s="3" t="s">
        <v>4</v>
      </c>
    </row>
    <row r="936" spans="1:3" x14ac:dyDescent="0.45">
      <c r="A936" s="2">
        <v>931</v>
      </c>
      <c r="B936" s="2" t="str">
        <f>"00606564"</f>
        <v>00606564</v>
      </c>
      <c r="C936" s="3" t="s">
        <v>4</v>
      </c>
    </row>
    <row r="937" spans="1:3" x14ac:dyDescent="0.45">
      <c r="A937" s="2">
        <v>932</v>
      </c>
      <c r="B937" s="2" t="str">
        <f>"00606694"</f>
        <v>00606694</v>
      </c>
      <c r="C937" s="3" t="s">
        <v>4</v>
      </c>
    </row>
    <row r="938" spans="1:3" x14ac:dyDescent="0.45">
      <c r="A938" s="2">
        <v>933</v>
      </c>
      <c r="B938" s="2" t="str">
        <f>"00607361"</f>
        <v>00607361</v>
      </c>
      <c r="C938" s="3" t="s">
        <v>4</v>
      </c>
    </row>
    <row r="939" spans="1:3" x14ac:dyDescent="0.45">
      <c r="A939" s="2">
        <v>934</v>
      </c>
      <c r="B939" s="2" t="str">
        <f>"00608414"</f>
        <v>00608414</v>
      </c>
      <c r="C939" s="3" t="s">
        <v>8</v>
      </c>
    </row>
    <row r="940" spans="1:3" x14ac:dyDescent="0.45">
      <c r="A940" s="2">
        <v>935</v>
      </c>
      <c r="B940" s="2" t="str">
        <f>"00608630"</f>
        <v>00608630</v>
      </c>
      <c r="C940" s="3" t="s">
        <v>4</v>
      </c>
    </row>
    <row r="941" spans="1:3" x14ac:dyDescent="0.45">
      <c r="A941" s="2">
        <v>936</v>
      </c>
      <c r="B941" s="2" t="str">
        <f>"00608906"</f>
        <v>00608906</v>
      </c>
      <c r="C941" s="3" t="str">
        <f>"002"</f>
        <v>002</v>
      </c>
    </row>
    <row r="942" spans="1:3" x14ac:dyDescent="0.45">
      <c r="A942" s="2">
        <v>937</v>
      </c>
      <c r="B942" s="2" t="str">
        <f>"00609531"</f>
        <v>00609531</v>
      </c>
      <c r="C942" s="3" t="s">
        <v>4</v>
      </c>
    </row>
    <row r="943" spans="1:3" x14ac:dyDescent="0.45">
      <c r="A943" s="2">
        <v>938</v>
      </c>
      <c r="B943" s="2" t="str">
        <f>"00609668"</f>
        <v>00609668</v>
      </c>
      <c r="C943" s="3" t="str">
        <f>"002"</f>
        <v>002</v>
      </c>
    </row>
    <row r="944" spans="1:3" x14ac:dyDescent="0.45">
      <c r="A944" s="2">
        <v>939</v>
      </c>
      <c r="B944" s="2" t="str">
        <f>"00609777"</f>
        <v>00609777</v>
      </c>
      <c r="C944" s="3" t="s">
        <v>4</v>
      </c>
    </row>
    <row r="945" spans="1:3" x14ac:dyDescent="0.45">
      <c r="A945" s="2">
        <v>940</v>
      </c>
      <c r="B945" s="2" t="str">
        <f>"00609804"</f>
        <v>00609804</v>
      </c>
      <c r="C945" s="3" t="s">
        <v>4</v>
      </c>
    </row>
    <row r="946" spans="1:3" x14ac:dyDescent="0.45">
      <c r="A946" s="2">
        <v>941</v>
      </c>
      <c r="B946" s="2" t="str">
        <f>"00610064"</f>
        <v>00610064</v>
      </c>
      <c r="C946" s="3" t="s">
        <v>4</v>
      </c>
    </row>
    <row r="947" spans="1:3" x14ac:dyDescent="0.45">
      <c r="A947" s="2">
        <v>942</v>
      </c>
      <c r="B947" s="2" t="str">
        <f>"00610068"</f>
        <v>00610068</v>
      </c>
      <c r="C947" s="3" t="s">
        <v>4</v>
      </c>
    </row>
    <row r="948" spans="1:3" x14ac:dyDescent="0.45">
      <c r="A948" s="2">
        <v>943</v>
      </c>
      <c r="B948" s="2" t="str">
        <f>"00610561"</f>
        <v>00610561</v>
      </c>
      <c r="C948" s="3" t="s">
        <v>4</v>
      </c>
    </row>
    <row r="949" spans="1:3" x14ac:dyDescent="0.45">
      <c r="A949" s="2">
        <v>944</v>
      </c>
      <c r="B949" s="2" t="str">
        <f>"00610918"</f>
        <v>00610918</v>
      </c>
      <c r="C949" s="3" t="s">
        <v>4</v>
      </c>
    </row>
    <row r="950" spans="1:3" x14ac:dyDescent="0.45">
      <c r="A950" s="2">
        <v>945</v>
      </c>
      <c r="B950" s="2" t="str">
        <f>"00611039"</f>
        <v>00611039</v>
      </c>
      <c r="C950" s="3" t="s">
        <v>4</v>
      </c>
    </row>
    <row r="951" spans="1:3" x14ac:dyDescent="0.45">
      <c r="A951" s="2">
        <v>946</v>
      </c>
      <c r="B951" s="2" t="str">
        <f>"00611177"</f>
        <v>00611177</v>
      </c>
      <c r="C951" s="3" t="s">
        <v>4</v>
      </c>
    </row>
    <row r="952" spans="1:3" x14ac:dyDescent="0.45">
      <c r="A952" s="2">
        <v>947</v>
      </c>
      <c r="B952" s="2" t="str">
        <f>"00611262"</f>
        <v>00611262</v>
      </c>
      <c r="C952" s="3" t="s">
        <v>4</v>
      </c>
    </row>
    <row r="953" spans="1:3" x14ac:dyDescent="0.45">
      <c r="A953" s="2">
        <v>948</v>
      </c>
      <c r="B953" s="2" t="str">
        <f>"00611404"</f>
        <v>00611404</v>
      </c>
      <c r="C953" s="3" t="s">
        <v>4</v>
      </c>
    </row>
    <row r="954" spans="1:3" x14ac:dyDescent="0.45">
      <c r="A954" s="2">
        <v>949</v>
      </c>
      <c r="B954" s="2" t="str">
        <f>"00611726"</f>
        <v>00611726</v>
      </c>
      <c r="C954" s="3" t="s">
        <v>4</v>
      </c>
    </row>
    <row r="955" spans="1:3" x14ac:dyDescent="0.45">
      <c r="A955" s="2">
        <v>950</v>
      </c>
      <c r="B955" s="2" t="str">
        <f>"00612089"</f>
        <v>00612089</v>
      </c>
      <c r="C955" s="3" t="s">
        <v>4</v>
      </c>
    </row>
    <row r="956" spans="1:3" x14ac:dyDescent="0.45">
      <c r="A956" s="2">
        <v>951</v>
      </c>
      <c r="B956" s="2" t="str">
        <f>"00612482"</f>
        <v>00612482</v>
      </c>
      <c r="C956" s="3" t="s">
        <v>6</v>
      </c>
    </row>
    <row r="957" spans="1:3" x14ac:dyDescent="0.45">
      <c r="A957" s="2">
        <v>952</v>
      </c>
      <c r="B957" s="2" t="str">
        <f>"00612529"</f>
        <v>00612529</v>
      </c>
      <c r="C957" s="3" t="s">
        <v>4</v>
      </c>
    </row>
    <row r="958" spans="1:3" x14ac:dyDescent="0.45">
      <c r="A958" s="2">
        <v>953</v>
      </c>
      <c r="B958" s="2" t="str">
        <f>"00613001"</f>
        <v>00613001</v>
      </c>
      <c r="C958" s="3" t="s">
        <v>4</v>
      </c>
    </row>
    <row r="959" spans="1:3" x14ac:dyDescent="0.45">
      <c r="A959" s="2">
        <v>954</v>
      </c>
      <c r="B959" s="2" t="str">
        <f>"00613173"</f>
        <v>00613173</v>
      </c>
      <c r="C959" s="3" t="s">
        <v>11</v>
      </c>
    </row>
    <row r="960" spans="1:3" x14ac:dyDescent="0.45">
      <c r="A960" s="2">
        <v>955</v>
      </c>
      <c r="B960" s="2" t="str">
        <f>"00613241"</f>
        <v>00613241</v>
      </c>
      <c r="C960" s="3" t="str">
        <f>"002"</f>
        <v>002</v>
      </c>
    </row>
    <row r="961" spans="1:3" x14ac:dyDescent="0.45">
      <c r="A961" s="2">
        <v>956</v>
      </c>
      <c r="B961" s="2" t="str">
        <f>"00613660"</f>
        <v>00613660</v>
      </c>
      <c r="C961" s="3" t="s">
        <v>4</v>
      </c>
    </row>
    <row r="962" spans="1:3" x14ac:dyDescent="0.45">
      <c r="A962" s="2">
        <v>957</v>
      </c>
      <c r="B962" s="2" t="str">
        <f>"00613962"</f>
        <v>00613962</v>
      </c>
      <c r="C962" s="3" t="s">
        <v>4</v>
      </c>
    </row>
    <row r="963" spans="1:3" x14ac:dyDescent="0.45">
      <c r="A963" s="2">
        <v>958</v>
      </c>
      <c r="B963" s="2" t="str">
        <f>"00614369"</f>
        <v>00614369</v>
      </c>
      <c r="C963" s="3" t="s">
        <v>6</v>
      </c>
    </row>
    <row r="964" spans="1:3" x14ac:dyDescent="0.45">
      <c r="A964" s="2">
        <v>959</v>
      </c>
      <c r="B964" s="2" t="str">
        <f>"00614678"</f>
        <v>00614678</v>
      </c>
      <c r="C964" s="3" t="s">
        <v>4</v>
      </c>
    </row>
    <row r="965" spans="1:3" x14ac:dyDescent="0.45">
      <c r="A965" s="2">
        <v>960</v>
      </c>
      <c r="B965" s="2" t="str">
        <f>"00614738"</f>
        <v>00614738</v>
      </c>
      <c r="C965" s="3" t="s">
        <v>4</v>
      </c>
    </row>
    <row r="966" spans="1:3" x14ac:dyDescent="0.45">
      <c r="A966" s="2">
        <v>961</v>
      </c>
      <c r="B966" s="2" t="str">
        <f>"00614740"</f>
        <v>00614740</v>
      </c>
      <c r="C966" s="3" t="s">
        <v>4</v>
      </c>
    </row>
    <row r="967" spans="1:3" x14ac:dyDescent="0.45">
      <c r="A967" s="2">
        <v>962</v>
      </c>
      <c r="B967" s="2" t="str">
        <f>"00614753"</f>
        <v>00614753</v>
      </c>
      <c r="C967" s="3" t="s">
        <v>4</v>
      </c>
    </row>
    <row r="968" spans="1:3" x14ac:dyDescent="0.45">
      <c r="A968" s="2">
        <v>963</v>
      </c>
      <c r="B968" s="2" t="str">
        <f>"00614952"</f>
        <v>00614952</v>
      </c>
      <c r="C968" s="3" t="s">
        <v>6</v>
      </c>
    </row>
    <row r="969" spans="1:3" x14ac:dyDescent="0.45">
      <c r="A969" s="2">
        <v>964</v>
      </c>
      <c r="B969" s="2" t="str">
        <f>"00615423"</f>
        <v>00615423</v>
      </c>
      <c r="C969" s="3" t="s">
        <v>11</v>
      </c>
    </row>
    <row r="970" spans="1:3" x14ac:dyDescent="0.45">
      <c r="A970" s="2">
        <v>965</v>
      </c>
      <c r="B970" s="2" t="str">
        <f>"00615882"</f>
        <v>00615882</v>
      </c>
      <c r="C970" s="3" t="s">
        <v>4</v>
      </c>
    </row>
    <row r="971" spans="1:3" x14ac:dyDescent="0.45">
      <c r="A971" s="2">
        <v>966</v>
      </c>
      <c r="B971" s="2" t="str">
        <f>"00616270"</f>
        <v>00616270</v>
      </c>
      <c r="C971" s="3" t="s">
        <v>4</v>
      </c>
    </row>
    <row r="972" spans="1:3" x14ac:dyDescent="0.45">
      <c r="A972" s="2">
        <v>967</v>
      </c>
      <c r="B972" s="2" t="str">
        <f>"00616374"</f>
        <v>00616374</v>
      </c>
      <c r="C972" s="3" t="s">
        <v>11</v>
      </c>
    </row>
    <row r="973" spans="1:3" x14ac:dyDescent="0.45">
      <c r="A973" s="2">
        <v>968</v>
      </c>
      <c r="B973" s="2" t="str">
        <f>"00616438"</f>
        <v>00616438</v>
      </c>
      <c r="C973" s="3" t="s">
        <v>4</v>
      </c>
    </row>
    <row r="974" spans="1:3" x14ac:dyDescent="0.45">
      <c r="A974" s="2">
        <v>969</v>
      </c>
      <c r="B974" s="2" t="str">
        <f>"00616591"</f>
        <v>00616591</v>
      </c>
      <c r="C974" s="3" t="s">
        <v>4</v>
      </c>
    </row>
    <row r="975" spans="1:3" x14ac:dyDescent="0.45">
      <c r="A975" s="2">
        <v>970</v>
      </c>
      <c r="B975" s="2" t="str">
        <f>"00616789"</f>
        <v>00616789</v>
      </c>
      <c r="C975" s="3" t="s">
        <v>4</v>
      </c>
    </row>
    <row r="976" spans="1:3" x14ac:dyDescent="0.45">
      <c r="A976" s="2">
        <v>971</v>
      </c>
      <c r="B976" s="2" t="str">
        <f>"00616847"</f>
        <v>00616847</v>
      </c>
      <c r="C976" s="3" t="s">
        <v>4</v>
      </c>
    </row>
    <row r="977" spans="1:3" x14ac:dyDescent="0.45">
      <c r="A977" s="2">
        <v>972</v>
      </c>
      <c r="B977" s="2" t="str">
        <f>"00616997"</f>
        <v>00616997</v>
      </c>
      <c r="C977" s="3" t="s">
        <v>4</v>
      </c>
    </row>
    <row r="978" spans="1:3" x14ac:dyDescent="0.45">
      <c r="A978" s="2">
        <v>973</v>
      </c>
      <c r="B978" s="2" t="str">
        <f>"00617001"</f>
        <v>00617001</v>
      </c>
      <c r="C978" s="3" t="s">
        <v>4</v>
      </c>
    </row>
    <row r="979" spans="1:3" x14ac:dyDescent="0.45">
      <c r="A979" s="2">
        <v>974</v>
      </c>
      <c r="B979" s="2" t="str">
        <f>"00617627"</f>
        <v>00617627</v>
      </c>
      <c r="C979" s="3" t="s">
        <v>4</v>
      </c>
    </row>
    <row r="980" spans="1:3" x14ac:dyDescent="0.45">
      <c r="A980" s="2">
        <v>975</v>
      </c>
      <c r="B980" s="2" t="str">
        <f>"00618495"</f>
        <v>00618495</v>
      </c>
      <c r="C980" s="3" t="s">
        <v>8</v>
      </c>
    </row>
    <row r="981" spans="1:3" x14ac:dyDescent="0.45">
      <c r="A981" s="2">
        <v>976</v>
      </c>
      <c r="B981" s="2" t="str">
        <f>"00618698"</f>
        <v>00618698</v>
      </c>
      <c r="C981" s="3" t="str">
        <f>"002"</f>
        <v>002</v>
      </c>
    </row>
    <row r="982" spans="1:3" x14ac:dyDescent="0.45">
      <c r="A982" s="2">
        <v>977</v>
      </c>
      <c r="B982" s="2" t="str">
        <f>"00618701"</f>
        <v>00618701</v>
      </c>
      <c r="C982" s="3" t="s">
        <v>4</v>
      </c>
    </row>
    <row r="983" spans="1:3" x14ac:dyDescent="0.45">
      <c r="A983" s="2">
        <v>978</v>
      </c>
      <c r="B983" s="2" t="str">
        <f>"00618795"</f>
        <v>00618795</v>
      </c>
      <c r="C983" s="3" t="s">
        <v>4</v>
      </c>
    </row>
    <row r="984" spans="1:3" x14ac:dyDescent="0.45">
      <c r="A984" s="2">
        <v>979</v>
      </c>
      <c r="B984" s="2" t="str">
        <f>"00619210"</f>
        <v>00619210</v>
      </c>
      <c r="C984" s="3" t="s">
        <v>4</v>
      </c>
    </row>
    <row r="985" spans="1:3" x14ac:dyDescent="0.45">
      <c r="A985" s="2">
        <v>980</v>
      </c>
      <c r="B985" s="2" t="str">
        <f>"00619260"</f>
        <v>00619260</v>
      </c>
      <c r="C985" s="3" t="s">
        <v>4</v>
      </c>
    </row>
    <row r="986" spans="1:3" x14ac:dyDescent="0.45">
      <c r="A986" s="2">
        <v>981</v>
      </c>
      <c r="B986" s="2" t="str">
        <f>"00619268"</f>
        <v>00619268</v>
      </c>
      <c r="C986" s="3" t="s">
        <v>8</v>
      </c>
    </row>
    <row r="987" spans="1:3" x14ac:dyDescent="0.45">
      <c r="A987" s="2">
        <v>982</v>
      </c>
      <c r="B987" s="2" t="str">
        <f>"00619411"</f>
        <v>00619411</v>
      </c>
      <c r="C987" s="3" t="s">
        <v>4</v>
      </c>
    </row>
    <row r="988" spans="1:3" x14ac:dyDescent="0.45">
      <c r="A988" s="2">
        <v>983</v>
      </c>
      <c r="B988" s="2" t="str">
        <f>"00619663"</f>
        <v>00619663</v>
      </c>
      <c r="C988" s="3" t="str">
        <f>"002"</f>
        <v>002</v>
      </c>
    </row>
    <row r="989" spans="1:3" x14ac:dyDescent="0.45">
      <c r="A989" s="2">
        <v>984</v>
      </c>
      <c r="B989" s="2" t="str">
        <f>"00619752"</f>
        <v>00619752</v>
      </c>
      <c r="C989" s="3" t="s">
        <v>4</v>
      </c>
    </row>
    <row r="990" spans="1:3" x14ac:dyDescent="0.45">
      <c r="A990" s="2">
        <v>985</v>
      </c>
      <c r="B990" s="2" t="str">
        <f>"00619811"</f>
        <v>00619811</v>
      </c>
      <c r="C990" s="3" t="str">
        <f>"002"</f>
        <v>002</v>
      </c>
    </row>
    <row r="991" spans="1:3" x14ac:dyDescent="0.45">
      <c r="A991" s="2">
        <v>986</v>
      </c>
      <c r="B991" s="2" t="str">
        <f>"00620672"</f>
        <v>00620672</v>
      </c>
      <c r="C991" s="3" t="s">
        <v>8</v>
      </c>
    </row>
    <row r="992" spans="1:3" x14ac:dyDescent="0.45">
      <c r="A992" s="2">
        <v>987</v>
      </c>
      <c r="B992" s="2" t="str">
        <f>"00620883"</f>
        <v>00620883</v>
      </c>
      <c r="C992" s="3" t="s">
        <v>4</v>
      </c>
    </row>
    <row r="993" spans="1:3" x14ac:dyDescent="0.45">
      <c r="A993" s="2">
        <v>988</v>
      </c>
      <c r="B993" s="2" t="str">
        <f>"00620969"</f>
        <v>00620969</v>
      </c>
      <c r="C993" s="3" t="s">
        <v>4</v>
      </c>
    </row>
    <row r="994" spans="1:3" x14ac:dyDescent="0.45">
      <c r="A994" s="2">
        <v>989</v>
      </c>
      <c r="B994" s="2" t="str">
        <f>"00621382"</f>
        <v>00621382</v>
      </c>
      <c r="C994" s="3" t="s">
        <v>4</v>
      </c>
    </row>
    <row r="995" spans="1:3" x14ac:dyDescent="0.45">
      <c r="A995" s="2">
        <v>990</v>
      </c>
      <c r="B995" s="2" t="str">
        <f>"00621577"</f>
        <v>00621577</v>
      </c>
      <c r="C995" s="3" t="s">
        <v>4</v>
      </c>
    </row>
    <row r="996" spans="1:3" x14ac:dyDescent="0.45">
      <c r="A996" s="2">
        <v>991</v>
      </c>
      <c r="B996" s="2" t="str">
        <f>"00622009"</f>
        <v>00622009</v>
      </c>
      <c r="C996" s="3" t="s">
        <v>8</v>
      </c>
    </row>
    <row r="997" spans="1:3" x14ac:dyDescent="0.45">
      <c r="A997" s="2">
        <v>992</v>
      </c>
      <c r="B997" s="2" t="str">
        <f>"00622243"</f>
        <v>00622243</v>
      </c>
      <c r="C997" s="3" t="str">
        <f>"002"</f>
        <v>002</v>
      </c>
    </row>
    <row r="998" spans="1:3" x14ac:dyDescent="0.45">
      <c r="A998" s="2">
        <v>993</v>
      </c>
      <c r="B998" s="2" t="str">
        <f>"00622667"</f>
        <v>00622667</v>
      </c>
      <c r="C998" s="3" t="s">
        <v>4</v>
      </c>
    </row>
    <row r="999" spans="1:3" x14ac:dyDescent="0.45">
      <c r="A999" s="2">
        <v>994</v>
      </c>
      <c r="B999" s="2" t="str">
        <f>"00622933"</f>
        <v>00622933</v>
      </c>
      <c r="C999" s="3" t="str">
        <f>"002"</f>
        <v>002</v>
      </c>
    </row>
    <row r="1000" spans="1:3" x14ac:dyDescent="0.45">
      <c r="A1000" s="2">
        <v>995</v>
      </c>
      <c r="B1000" s="2" t="str">
        <f>"00623689"</f>
        <v>00623689</v>
      </c>
      <c r="C1000" s="3" t="s">
        <v>4</v>
      </c>
    </row>
    <row r="1001" spans="1:3" x14ac:dyDescent="0.45">
      <c r="A1001" s="2">
        <v>996</v>
      </c>
      <c r="B1001" s="2" t="str">
        <f>"00624146"</f>
        <v>00624146</v>
      </c>
      <c r="C1001" s="3" t="s">
        <v>4</v>
      </c>
    </row>
    <row r="1002" spans="1:3" x14ac:dyDescent="0.45">
      <c r="A1002" s="2">
        <v>997</v>
      </c>
      <c r="B1002" s="2" t="str">
        <f>"00624548"</f>
        <v>00624548</v>
      </c>
      <c r="C1002" s="3" t="s">
        <v>4</v>
      </c>
    </row>
    <row r="1003" spans="1:3" x14ac:dyDescent="0.45">
      <c r="A1003" s="2">
        <v>998</v>
      </c>
      <c r="B1003" s="2" t="str">
        <f>"00624587"</f>
        <v>00624587</v>
      </c>
      <c r="C1003" s="3" t="s">
        <v>4</v>
      </c>
    </row>
    <row r="1004" spans="1:3" x14ac:dyDescent="0.45">
      <c r="A1004" s="2">
        <v>999</v>
      </c>
      <c r="B1004" s="2" t="str">
        <f>"00624601"</f>
        <v>00624601</v>
      </c>
      <c r="C1004" s="3" t="s">
        <v>4</v>
      </c>
    </row>
    <row r="1005" spans="1:3" x14ac:dyDescent="0.45">
      <c r="A1005" s="2">
        <v>1000</v>
      </c>
      <c r="B1005" s="2" t="str">
        <f>"00624622"</f>
        <v>00624622</v>
      </c>
      <c r="C1005" s="3" t="s">
        <v>4</v>
      </c>
    </row>
    <row r="1006" spans="1:3" x14ac:dyDescent="0.45">
      <c r="A1006" s="2">
        <v>1001</v>
      </c>
      <c r="B1006" s="2" t="str">
        <f>"00626190"</f>
        <v>00626190</v>
      </c>
      <c r="C1006" s="3" t="str">
        <f>"002"</f>
        <v>002</v>
      </c>
    </row>
    <row r="1007" spans="1:3" x14ac:dyDescent="0.45">
      <c r="A1007" s="2">
        <v>1002</v>
      </c>
      <c r="B1007" s="2" t="str">
        <f>"00626679"</f>
        <v>00626679</v>
      </c>
      <c r="C1007" s="3" t="s">
        <v>4</v>
      </c>
    </row>
    <row r="1008" spans="1:3" x14ac:dyDescent="0.45">
      <c r="A1008" s="2">
        <v>1003</v>
      </c>
      <c r="B1008" s="2" t="str">
        <f>"00627208"</f>
        <v>00627208</v>
      </c>
      <c r="C1008" s="3" t="s">
        <v>4</v>
      </c>
    </row>
    <row r="1009" spans="1:3" x14ac:dyDescent="0.45">
      <c r="A1009" s="2">
        <v>1004</v>
      </c>
      <c r="B1009" s="2" t="str">
        <f>"00627945"</f>
        <v>00627945</v>
      </c>
      <c r="C1009" s="3" t="s">
        <v>4</v>
      </c>
    </row>
    <row r="1010" spans="1:3" x14ac:dyDescent="0.45">
      <c r="A1010" s="2">
        <v>1005</v>
      </c>
      <c r="B1010" s="2" t="str">
        <f>"00628179"</f>
        <v>00628179</v>
      </c>
      <c r="C1010" s="3" t="s">
        <v>4</v>
      </c>
    </row>
    <row r="1011" spans="1:3" x14ac:dyDescent="0.45">
      <c r="A1011" s="2">
        <v>1006</v>
      </c>
      <c r="B1011" s="2" t="str">
        <f>"00628191"</f>
        <v>00628191</v>
      </c>
      <c r="C1011" s="3" t="s">
        <v>4</v>
      </c>
    </row>
    <row r="1012" spans="1:3" x14ac:dyDescent="0.45">
      <c r="A1012" s="2">
        <v>1007</v>
      </c>
      <c r="B1012" s="2" t="str">
        <f>"00628691"</f>
        <v>00628691</v>
      </c>
      <c r="C1012" s="3" t="s">
        <v>4</v>
      </c>
    </row>
    <row r="1013" spans="1:3" x14ac:dyDescent="0.45">
      <c r="A1013" s="2">
        <v>1008</v>
      </c>
      <c r="B1013" s="2" t="str">
        <f>"00628868"</f>
        <v>00628868</v>
      </c>
      <c r="C1013" s="3" t="str">
        <f>"002"</f>
        <v>002</v>
      </c>
    </row>
    <row r="1014" spans="1:3" x14ac:dyDescent="0.45">
      <c r="A1014" s="2">
        <v>1009</v>
      </c>
      <c r="B1014" s="2" t="str">
        <f>"00629236"</f>
        <v>00629236</v>
      </c>
      <c r="C1014" s="3" t="s">
        <v>4</v>
      </c>
    </row>
    <row r="1015" spans="1:3" x14ac:dyDescent="0.45">
      <c r="A1015" s="2">
        <v>1010</v>
      </c>
      <c r="B1015" s="2" t="str">
        <f>"00629594"</f>
        <v>00629594</v>
      </c>
      <c r="C1015" s="3" t="s">
        <v>4</v>
      </c>
    </row>
    <row r="1016" spans="1:3" x14ac:dyDescent="0.45">
      <c r="A1016" s="2">
        <v>1011</v>
      </c>
      <c r="B1016" s="2" t="str">
        <f>"00629656"</f>
        <v>00629656</v>
      </c>
      <c r="C1016" s="3" t="s">
        <v>4</v>
      </c>
    </row>
    <row r="1017" spans="1:3" x14ac:dyDescent="0.45">
      <c r="A1017" s="2">
        <v>1012</v>
      </c>
      <c r="B1017" s="2" t="str">
        <f>"00629685"</f>
        <v>00629685</v>
      </c>
      <c r="C1017" s="3" t="s">
        <v>4</v>
      </c>
    </row>
    <row r="1018" spans="1:3" x14ac:dyDescent="0.45">
      <c r="A1018" s="2">
        <v>1013</v>
      </c>
      <c r="B1018" s="2" t="str">
        <f>"00630134"</f>
        <v>00630134</v>
      </c>
      <c r="C1018" s="3" t="s">
        <v>4</v>
      </c>
    </row>
    <row r="1019" spans="1:3" x14ac:dyDescent="0.45">
      <c r="A1019" s="2">
        <v>1014</v>
      </c>
      <c r="B1019" s="2" t="str">
        <f>"00630175"</f>
        <v>00630175</v>
      </c>
      <c r="C1019" s="3" t="s">
        <v>4</v>
      </c>
    </row>
    <row r="1020" spans="1:3" x14ac:dyDescent="0.45">
      <c r="A1020" s="2">
        <v>1015</v>
      </c>
      <c r="B1020" s="2" t="str">
        <f>"00630183"</f>
        <v>00630183</v>
      </c>
      <c r="C1020" s="3" t="s">
        <v>4</v>
      </c>
    </row>
    <row r="1021" spans="1:3" x14ac:dyDescent="0.45">
      <c r="A1021" s="2">
        <v>1016</v>
      </c>
      <c r="B1021" s="2" t="str">
        <f>"00630255"</f>
        <v>00630255</v>
      </c>
      <c r="C1021" s="3" t="s">
        <v>11</v>
      </c>
    </row>
    <row r="1022" spans="1:3" x14ac:dyDescent="0.45">
      <c r="A1022" s="2">
        <v>1017</v>
      </c>
      <c r="B1022" s="2" t="str">
        <f>"00630278"</f>
        <v>00630278</v>
      </c>
      <c r="C1022" s="3" t="s">
        <v>4</v>
      </c>
    </row>
    <row r="1023" spans="1:3" x14ac:dyDescent="0.45">
      <c r="A1023" s="2">
        <v>1018</v>
      </c>
      <c r="B1023" s="2" t="str">
        <f>"00630360"</f>
        <v>00630360</v>
      </c>
      <c r="C1023" s="3" t="s">
        <v>4</v>
      </c>
    </row>
    <row r="1024" spans="1:3" x14ac:dyDescent="0.45">
      <c r="A1024" s="2">
        <v>1019</v>
      </c>
      <c r="B1024" s="2" t="str">
        <f>"00630951"</f>
        <v>00630951</v>
      </c>
      <c r="C1024" s="3" t="s">
        <v>4</v>
      </c>
    </row>
    <row r="1025" spans="1:3" x14ac:dyDescent="0.45">
      <c r="A1025" s="2">
        <v>1020</v>
      </c>
      <c r="B1025" s="2" t="str">
        <f>"00631053"</f>
        <v>00631053</v>
      </c>
      <c r="C1025" s="3" t="s">
        <v>4</v>
      </c>
    </row>
    <row r="1026" spans="1:3" x14ac:dyDescent="0.45">
      <c r="A1026" s="2">
        <v>1021</v>
      </c>
      <c r="B1026" s="2" t="str">
        <f>"00631450"</f>
        <v>00631450</v>
      </c>
      <c r="C1026" s="3" t="s">
        <v>4</v>
      </c>
    </row>
    <row r="1027" spans="1:3" x14ac:dyDescent="0.45">
      <c r="A1027" s="2">
        <v>1022</v>
      </c>
      <c r="B1027" s="2" t="str">
        <f>"00631530"</f>
        <v>00631530</v>
      </c>
      <c r="C1027" s="3" t="s">
        <v>4</v>
      </c>
    </row>
    <row r="1028" spans="1:3" x14ac:dyDescent="0.45">
      <c r="A1028" s="2">
        <v>1023</v>
      </c>
      <c r="B1028" s="2" t="str">
        <f>"00631906"</f>
        <v>00631906</v>
      </c>
      <c r="C1028" s="3" t="str">
        <f>"002"</f>
        <v>002</v>
      </c>
    </row>
    <row r="1029" spans="1:3" x14ac:dyDescent="0.45">
      <c r="A1029" s="2">
        <v>1024</v>
      </c>
      <c r="B1029" s="2" t="str">
        <f>"00631908"</f>
        <v>00631908</v>
      </c>
      <c r="C1029" s="3" t="s">
        <v>11</v>
      </c>
    </row>
    <row r="1030" spans="1:3" x14ac:dyDescent="0.45">
      <c r="A1030" s="2">
        <v>1025</v>
      </c>
      <c r="B1030" s="2" t="str">
        <f>"00632096"</f>
        <v>00632096</v>
      </c>
      <c r="C1030" s="3" t="s">
        <v>4</v>
      </c>
    </row>
    <row r="1031" spans="1:3" x14ac:dyDescent="0.45">
      <c r="A1031" s="2">
        <v>1026</v>
      </c>
      <c r="B1031" s="2" t="str">
        <f>"00632124"</f>
        <v>00632124</v>
      </c>
      <c r="C1031" s="3" t="s">
        <v>8</v>
      </c>
    </row>
    <row r="1032" spans="1:3" x14ac:dyDescent="0.45">
      <c r="A1032" s="2">
        <v>1027</v>
      </c>
      <c r="B1032" s="2" t="str">
        <f>"00632790"</f>
        <v>00632790</v>
      </c>
      <c r="C1032" s="3" t="s">
        <v>4</v>
      </c>
    </row>
    <row r="1033" spans="1:3" x14ac:dyDescent="0.45">
      <c r="A1033" s="2">
        <v>1028</v>
      </c>
      <c r="B1033" s="2" t="str">
        <f>"00632850"</f>
        <v>00632850</v>
      </c>
      <c r="C1033" s="3" t="s">
        <v>4</v>
      </c>
    </row>
    <row r="1034" spans="1:3" x14ac:dyDescent="0.45">
      <c r="A1034" s="2">
        <v>1029</v>
      </c>
      <c r="B1034" s="2" t="str">
        <f>"00632984"</f>
        <v>00632984</v>
      </c>
      <c r="C1034" s="3" t="s">
        <v>4</v>
      </c>
    </row>
    <row r="1035" spans="1:3" x14ac:dyDescent="0.45">
      <c r="A1035" s="2">
        <v>1030</v>
      </c>
      <c r="B1035" s="2" t="str">
        <f>"00633132"</f>
        <v>00633132</v>
      </c>
      <c r="C1035" s="3" t="s">
        <v>4</v>
      </c>
    </row>
    <row r="1036" spans="1:3" x14ac:dyDescent="0.45">
      <c r="A1036" s="2">
        <v>1031</v>
      </c>
      <c r="B1036" s="2" t="str">
        <f>"00633156"</f>
        <v>00633156</v>
      </c>
      <c r="C1036" s="3" t="s">
        <v>4</v>
      </c>
    </row>
    <row r="1037" spans="1:3" x14ac:dyDescent="0.45">
      <c r="A1037" s="2">
        <v>1032</v>
      </c>
      <c r="B1037" s="2" t="str">
        <f>"00633341"</f>
        <v>00633341</v>
      </c>
      <c r="C1037" s="3" t="s">
        <v>6</v>
      </c>
    </row>
    <row r="1038" spans="1:3" x14ac:dyDescent="0.45">
      <c r="A1038" s="2">
        <v>1033</v>
      </c>
      <c r="B1038" s="2" t="str">
        <f>"00633491"</f>
        <v>00633491</v>
      </c>
      <c r="C1038" s="3" t="s">
        <v>4</v>
      </c>
    </row>
    <row r="1039" spans="1:3" x14ac:dyDescent="0.45">
      <c r="A1039" s="2">
        <v>1034</v>
      </c>
      <c r="B1039" s="2" t="str">
        <f>"00633602"</f>
        <v>00633602</v>
      </c>
      <c r="C1039" s="3" t="s">
        <v>4</v>
      </c>
    </row>
    <row r="1040" spans="1:3" x14ac:dyDescent="0.45">
      <c r="A1040" s="2">
        <v>1035</v>
      </c>
      <c r="B1040" s="2" t="str">
        <f>"00633950"</f>
        <v>00633950</v>
      </c>
      <c r="C1040" s="3" t="s">
        <v>4</v>
      </c>
    </row>
    <row r="1041" spans="1:3" x14ac:dyDescent="0.45">
      <c r="A1041" s="2">
        <v>1036</v>
      </c>
      <c r="B1041" s="2" t="str">
        <f>"00633989"</f>
        <v>00633989</v>
      </c>
      <c r="C1041" s="3" t="s">
        <v>4</v>
      </c>
    </row>
    <row r="1042" spans="1:3" x14ac:dyDescent="0.45">
      <c r="A1042" s="2">
        <v>1037</v>
      </c>
      <c r="B1042" s="2" t="str">
        <f>"00634622"</f>
        <v>00634622</v>
      </c>
      <c r="C1042" s="3" t="s">
        <v>6</v>
      </c>
    </row>
    <row r="1043" spans="1:3" x14ac:dyDescent="0.45">
      <c r="A1043" s="2">
        <v>1038</v>
      </c>
      <c r="B1043" s="2" t="str">
        <f>"00634649"</f>
        <v>00634649</v>
      </c>
      <c r="C1043" s="3" t="s">
        <v>4</v>
      </c>
    </row>
    <row r="1044" spans="1:3" x14ac:dyDescent="0.45">
      <c r="A1044" s="2">
        <v>1039</v>
      </c>
      <c r="B1044" s="2" t="str">
        <f>"00634650"</f>
        <v>00634650</v>
      </c>
      <c r="C1044" s="3" t="s">
        <v>4</v>
      </c>
    </row>
    <row r="1045" spans="1:3" x14ac:dyDescent="0.45">
      <c r="A1045" s="2">
        <v>1040</v>
      </c>
      <c r="B1045" s="2" t="str">
        <f>"00635219"</f>
        <v>00635219</v>
      </c>
      <c r="C1045" s="3" t="s">
        <v>4</v>
      </c>
    </row>
    <row r="1046" spans="1:3" ht="28.5" x14ac:dyDescent="0.45">
      <c r="A1046" s="2">
        <v>1041</v>
      </c>
      <c r="B1046" s="2" t="str">
        <f>"00635330"</f>
        <v>00635330</v>
      </c>
      <c r="C1046" s="3" t="s">
        <v>9</v>
      </c>
    </row>
    <row r="1047" spans="1:3" x14ac:dyDescent="0.45">
      <c r="A1047" s="2">
        <v>1042</v>
      </c>
      <c r="B1047" s="2" t="str">
        <f>"00635460"</f>
        <v>00635460</v>
      </c>
      <c r="C1047" s="3" t="str">
        <f>"002"</f>
        <v>002</v>
      </c>
    </row>
    <row r="1048" spans="1:3" x14ac:dyDescent="0.45">
      <c r="A1048" s="2">
        <v>1043</v>
      </c>
      <c r="B1048" s="2" t="str">
        <f>"00635522"</f>
        <v>00635522</v>
      </c>
      <c r="C1048" s="3" t="s">
        <v>4</v>
      </c>
    </row>
    <row r="1049" spans="1:3" x14ac:dyDescent="0.45">
      <c r="A1049" s="2">
        <v>1044</v>
      </c>
      <c r="B1049" s="2" t="str">
        <f>"00635621"</f>
        <v>00635621</v>
      </c>
      <c r="C1049" s="3" t="s">
        <v>4</v>
      </c>
    </row>
    <row r="1050" spans="1:3" x14ac:dyDescent="0.45">
      <c r="A1050" s="2">
        <v>1045</v>
      </c>
      <c r="B1050" s="2" t="str">
        <f>"00635783"</f>
        <v>00635783</v>
      </c>
      <c r="C1050" s="3" t="s">
        <v>10</v>
      </c>
    </row>
    <row r="1051" spans="1:3" x14ac:dyDescent="0.45">
      <c r="A1051" s="2">
        <v>1046</v>
      </c>
      <c r="B1051" s="2" t="str">
        <f>"00636399"</f>
        <v>00636399</v>
      </c>
      <c r="C1051" s="3" t="s">
        <v>4</v>
      </c>
    </row>
    <row r="1052" spans="1:3" x14ac:dyDescent="0.45">
      <c r="A1052" s="2">
        <v>1047</v>
      </c>
      <c r="B1052" s="2" t="str">
        <f>"00636578"</f>
        <v>00636578</v>
      </c>
      <c r="C1052" s="3" t="s">
        <v>8</v>
      </c>
    </row>
    <row r="1053" spans="1:3" x14ac:dyDescent="0.45">
      <c r="A1053" s="2">
        <v>1048</v>
      </c>
      <c r="B1053" s="2" t="str">
        <f>"00636967"</f>
        <v>00636967</v>
      </c>
      <c r="C1053" s="3" t="str">
        <f>"002"</f>
        <v>002</v>
      </c>
    </row>
    <row r="1054" spans="1:3" x14ac:dyDescent="0.45">
      <c r="A1054" s="2">
        <v>1049</v>
      </c>
      <c r="B1054" s="2" t="str">
        <f>"00636991"</f>
        <v>00636991</v>
      </c>
      <c r="C1054" s="3" t="s">
        <v>4</v>
      </c>
    </row>
    <row r="1055" spans="1:3" x14ac:dyDescent="0.45">
      <c r="A1055" s="2">
        <v>1050</v>
      </c>
      <c r="B1055" s="2" t="str">
        <f>"00637070"</f>
        <v>00637070</v>
      </c>
      <c r="C1055" s="3" t="s">
        <v>4</v>
      </c>
    </row>
    <row r="1056" spans="1:3" x14ac:dyDescent="0.45">
      <c r="A1056" s="2">
        <v>1051</v>
      </c>
      <c r="B1056" s="2" t="str">
        <f>"00637440"</f>
        <v>00637440</v>
      </c>
      <c r="C1056" s="3" t="s">
        <v>4</v>
      </c>
    </row>
    <row r="1057" spans="1:3" x14ac:dyDescent="0.45">
      <c r="A1057" s="2">
        <v>1052</v>
      </c>
      <c r="B1057" s="2" t="str">
        <f>"00637485"</f>
        <v>00637485</v>
      </c>
      <c r="C1057" s="3" t="s">
        <v>4</v>
      </c>
    </row>
    <row r="1058" spans="1:3" x14ac:dyDescent="0.45">
      <c r="A1058" s="2">
        <v>1053</v>
      </c>
      <c r="B1058" s="2" t="str">
        <f>"00637992"</f>
        <v>00637992</v>
      </c>
      <c r="C1058" s="3" t="s">
        <v>4</v>
      </c>
    </row>
    <row r="1059" spans="1:3" x14ac:dyDescent="0.45">
      <c r="A1059" s="2">
        <v>1054</v>
      </c>
      <c r="B1059" s="2" t="str">
        <f>"00638354"</f>
        <v>00638354</v>
      </c>
      <c r="C1059" s="3" t="s">
        <v>8</v>
      </c>
    </row>
    <row r="1060" spans="1:3" x14ac:dyDescent="0.45">
      <c r="A1060" s="2">
        <v>1055</v>
      </c>
      <c r="B1060" s="2" t="str">
        <f>"00638429"</f>
        <v>00638429</v>
      </c>
      <c r="C1060" s="3" t="s">
        <v>6</v>
      </c>
    </row>
    <row r="1061" spans="1:3" x14ac:dyDescent="0.45">
      <c r="A1061" s="2">
        <v>1056</v>
      </c>
      <c r="B1061" s="2" t="str">
        <f>"00638606"</f>
        <v>00638606</v>
      </c>
      <c r="C1061" s="3" t="s">
        <v>4</v>
      </c>
    </row>
    <row r="1062" spans="1:3" x14ac:dyDescent="0.45">
      <c r="A1062" s="2">
        <v>1057</v>
      </c>
      <c r="B1062" s="2" t="str">
        <f>"00638654"</f>
        <v>00638654</v>
      </c>
      <c r="C1062" s="3" t="s">
        <v>4</v>
      </c>
    </row>
    <row r="1063" spans="1:3" x14ac:dyDescent="0.45">
      <c r="A1063" s="2">
        <v>1058</v>
      </c>
      <c r="B1063" s="2" t="str">
        <f>"00639246"</f>
        <v>00639246</v>
      </c>
      <c r="C1063" s="3" t="s">
        <v>19</v>
      </c>
    </row>
    <row r="1064" spans="1:3" x14ac:dyDescent="0.45">
      <c r="A1064" s="2">
        <v>1059</v>
      </c>
      <c r="B1064" s="2" t="str">
        <f>"00639409"</f>
        <v>00639409</v>
      </c>
      <c r="C1064" s="3" t="s">
        <v>10</v>
      </c>
    </row>
    <row r="1065" spans="1:3" ht="28.5" x14ac:dyDescent="0.45">
      <c r="A1065" s="2">
        <v>1060</v>
      </c>
      <c r="B1065" s="2" t="str">
        <f>"00639462"</f>
        <v>00639462</v>
      </c>
      <c r="C1065" s="3" t="s">
        <v>7</v>
      </c>
    </row>
    <row r="1066" spans="1:3" x14ac:dyDescent="0.45">
      <c r="A1066" s="2">
        <v>1061</v>
      </c>
      <c r="B1066" s="2" t="str">
        <f>"00639500"</f>
        <v>00639500</v>
      </c>
      <c r="C1066" s="3" t="s">
        <v>4</v>
      </c>
    </row>
    <row r="1067" spans="1:3" x14ac:dyDescent="0.45">
      <c r="A1067" s="2">
        <v>1062</v>
      </c>
      <c r="B1067" s="2" t="str">
        <f>"00639660"</f>
        <v>00639660</v>
      </c>
      <c r="C1067" s="3" t="s">
        <v>4</v>
      </c>
    </row>
    <row r="1068" spans="1:3" x14ac:dyDescent="0.45">
      <c r="A1068" s="2">
        <v>1063</v>
      </c>
      <c r="B1068" s="2" t="str">
        <f>"00640412"</f>
        <v>00640412</v>
      </c>
      <c r="C1068" s="3" t="s">
        <v>4</v>
      </c>
    </row>
    <row r="1069" spans="1:3" x14ac:dyDescent="0.45">
      <c r="A1069" s="2">
        <v>1064</v>
      </c>
      <c r="B1069" s="2" t="str">
        <f>"00641512"</f>
        <v>00641512</v>
      </c>
      <c r="C1069" s="3" t="s">
        <v>4</v>
      </c>
    </row>
    <row r="1070" spans="1:3" x14ac:dyDescent="0.45">
      <c r="A1070" s="2">
        <v>1065</v>
      </c>
      <c r="B1070" s="2" t="str">
        <f>"00642078"</f>
        <v>00642078</v>
      </c>
      <c r="C1070" s="3" t="s">
        <v>4</v>
      </c>
    </row>
    <row r="1071" spans="1:3" x14ac:dyDescent="0.45">
      <c r="A1071" s="2">
        <v>1066</v>
      </c>
      <c r="B1071" s="2" t="str">
        <f>"00642552"</f>
        <v>00642552</v>
      </c>
      <c r="C1071" s="3" t="s">
        <v>4</v>
      </c>
    </row>
    <row r="1072" spans="1:3" x14ac:dyDescent="0.45">
      <c r="A1072" s="2">
        <v>1067</v>
      </c>
      <c r="B1072" s="2" t="str">
        <f>"00642676"</f>
        <v>00642676</v>
      </c>
      <c r="C1072" s="3" t="s">
        <v>4</v>
      </c>
    </row>
    <row r="1073" spans="1:3" x14ac:dyDescent="0.45">
      <c r="A1073" s="2">
        <v>1068</v>
      </c>
      <c r="B1073" s="2" t="str">
        <f>"00642691"</f>
        <v>00642691</v>
      </c>
      <c r="C1073" s="3" t="s">
        <v>8</v>
      </c>
    </row>
    <row r="1074" spans="1:3" x14ac:dyDescent="0.45">
      <c r="A1074" s="2">
        <v>1069</v>
      </c>
      <c r="B1074" s="2" t="str">
        <f>"00642743"</f>
        <v>00642743</v>
      </c>
      <c r="C1074" s="3" t="s">
        <v>4</v>
      </c>
    </row>
    <row r="1075" spans="1:3" x14ac:dyDescent="0.45">
      <c r="A1075" s="2">
        <v>1070</v>
      </c>
      <c r="B1075" s="2" t="str">
        <f>"00642778"</f>
        <v>00642778</v>
      </c>
      <c r="C1075" s="3" t="s">
        <v>4</v>
      </c>
    </row>
    <row r="1076" spans="1:3" x14ac:dyDescent="0.45">
      <c r="A1076" s="2">
        <v>1071</v>
      </c>
      <c r="B1076" s="2" t="str">
        <f>"00642795"</f>
        <v>00642795</v>
      </c>
      <c r="C1076" s="3" t="s">
        <v>4</v>
      </c>
    </row>
    <row r="1077" spans="1:3" x14ac:dyDescent="0.45">
      <c r="A1077" s="2">
        <v>1072</v>
      </c>
      <c r="B1077" s="2" t="str">
        <f>"00642824"</f>
        <v>00642824</v>
      </c>
      <c r="C1077" s="3" t="s">
        <v>8</v>
      </c>
    </row>
    <row r="1078" spans="1:3" x14ac:dyDescent="0.45">
      <c r="A1078" s="2">
        <v>1073</v>
      </c>
      <c r="B1078" s="2" t="str">
        <f>"00642825"</f>
        <v>00642825</v>
      </c>
      <c r="C1078" s="3" t="str">
        <f>"002"</f>
        <v>002</v>
      </c>
    </row>
    <row r="1079" spans="1:3" x14ac:dyDescent="0.45">
      <c r="A1079" s="2">
        <v>1074</v>
      </c>
      <c r="B1079" s="2" t="str">
        <f>"00642998"</f>
        <v>00642998</v>
      </c>
      <c r="C1079" s="3" t="s">
        <v>4</v>
      </c>
    </row>
    <row r="1080" spans="1:3" x14ac:dyDescent="0.45">
      <c r="A1080" s="2">
        <v>1075</v>
      </c>
      <c r="B1080" s="2" t="str">
        <f>"00644082"</f>
        <v>00644082</v>
      </c>
      <c r="C1080" s="3" t="s">
        <v>4</v>
      </c>
    </row>
    <row r="1081" spans="1:3" x14ac:dyDescent="0.45">
      <c r="A1081" s="2">
        <v>1076</v>
      </c>
      <c r="B1081" s="2" t="str">
        <f>"00644157"</f>
        <v>00644157</v>
      </c>
      <c r="C1081" s="3" t="s">
        <v>4</v>
      </c>
    </row>
    <row r="1082" spans="1:3" x14ac:dyDescent="0.45">
      <c r="A1082" s="2">
        <v>1077</v>
      </c>
      <c r="B1082" s="2" t="str">
        <f>"00645003"</f>
        <v>00645003</v>
      </c>
      <c r="C1082" s="3" t="s">
        <v>10</v>
      </c>
    </row>
    <row r="1083" spans="1:3" x14ac:dyDescent="0.45">
      <c r="A1083" s="2">
        <v>1078</v>
      </c>
      <c r="B1083" s="2" t="str">
        <f>"00645009"</f>
        <v>00645009</v>
      </c>
      <c r="C1083" s="3" t="s">
        <v>4</v>
      </c>
    </row>
    <row r="1084" spans="1:3" x14ac:dyDescent="0.45">
      <c r="A1084" s="2">
        <v>1079</v>
      </c>
      <c r="B1084" s="2" t="str">
        <f>"00645132"</f>
        <v>00645132</v>
      </c>
      <c r="C1084" s="3" t="s">
        <v>4</v>
      </c>
    </row>
    <row r="1085" spans="1:3" x14ac:dyDescent="0.45">
      <c r="A1085" s="2">
        <v>1080</v>
      </c>
      <c r="B1085" s="2" t="str">
        <f>"00646049"</f>
        <v>00646049</v>
      </c>
      <c r="C1085" s="3" t="s">
        <v>8</v>
      </c>
    </row>
    <row r="1086" spans="1:3" x14ac:dyDescent="0.45">
      <c r="A1086" s="2">
        <v>1081</v>
      </c>
      <c r="B1086" s="2" t="str">
        <f>"00646103"</f>
        <v>00646103</v>
      </c>
      <c r="C1086" s="3" t="s">
        <v>4</v>
      </c>
    </row>
    <row r="1087" spans="1:3" x14ac:dyDescent="0.45">
      <c r="A1087" s="2">
        <v>1082</v>
      </c>
      <c r="B1087" s="2" t="str">
        <f>"00647100"</f>
        <v>00647100</v>
      </c>
      <c r="C1087" s="3" t="s">
        <v>4</v>
      </c>
    </row>
    <row r="1088" spans="1:3" x14ac:dyDescent="0.45">
      <c r="A1088" s="2">
        <v>1083</v>
      </c>
      <c r="B1088" s="2" t="str">
        <f>"00647242"</f>
        <v>00647242</v>
      </c>
      <c r="C1088" s="3" t="s">
        <v>5</v>
      </c>
    </row>
    <row r="1089" spans="1:3" x14ac:dyDescent="0.45">
      <c r="A1089" s="2">
        <v>1084</v>
      </c>
      <c r="B1089" s="2" t="str">
        <f>"00647719"</f>
        <v>00647719</v>
      </c>
      <c r="C1089" s="3" t="s">
        <v>4</v>
      </c>
    </row>
    <row r="1090" spans="1:3" x14ac:dyDescent="0.45">
      <c r="A1090" s="2">
        <v>1085</v>
      </c>
      <c r="B1090" s="2" t="str">
        <f>"00647877"</f>
        <v>00647877</v>
      </c>
      <c r="C1090" s="3" t="s">
        <v>11</v>
      </c>
    </row>
    <row r="1091" spans="1:3" x14ac:dyDescent="0.45">
      <c r="A1091" s="2">
        <v>1086</v>
      </c>
      <c r="B1091" s="2" t="str">
        <f>"00648140"</f>
        <v>00648140</v>
      </c>
      <c r="C1091" s="3" t="s">
        <v>4</v>
      </c>
    </row>
    <row r="1092" spans="1:3" x14ac:dyDescent="0.45">
      <c r="A1092" s="2">
        <v>1087</v>
      </c>
      <c r="B1092" s="2" t="str">
        <f>"00648630"</f>
        <v>00648630</v>
      </c>
      <c r="C1092" s="3" t="s">
        <v>4</v>
      </c>
    </row>
    <row r="1093" spans="1:3" x14ac:dyDescent="0.45">
      <c r="A1093" s="2">
        <v>1088</v>
      </c>
      <c r="B1093" s="2" t="str">
        <f>"00648751"</f>
        <v>00648751</v>
      </c>
      <c r="C1093" s="3" t="s">
        <v>4</v>
      </c>
    </row>
    <row r="1094" spans="1:3" x14ac:dyDescent="0.45">
      <c r="A1094" s="2">
        <v>1089</v>
      </c>
      <c r="B1094" s="2" t="str">
        <f>"00649813"</f>
        <v>00649813</v>
      </c>
      <c r="C1094" s="3" t="s">
        <v>4</v>
      </c>
    </row>
    <row r="1095" spans="1:3" x14ac:dyDescent="0.45">
      <c r="A1095" s="2">
        <v>1090</v>
      </c>
      <c r="B1095" s="2" t="str">
        <f>"00649882"</f>
        <v>00649882</v>
      </c>
      <c r="C1095" s="3" t="s">
        <v>4</v>
      </c>
    </row>
    <row r="1096" spans="1:3" x14ac:dyDescent="0.45">
      <c r="A1096" s="2">
        <v>1091</v>
      </c>
      <c r="B1096" s="2" t="str">
        <f>"00649972"</f>
        <v>00649972</v>
      </c>
      <c r="C1096" s="3" t="s">
        <v>4</v>
      </c>
    </row>
    <row r="1097" spans="1:3" x14ac:dyDescent="0.45">
      <c r="A1097" s="2">
        <v>1092</v>
      </c>
      <c r="B1097" s="2" t="str">
        <f>"00650153"</f>
        <v>00650153</v>
      </c>
      <c r="C1097" s="3" t="s">
        <v>11</v>
      </c>
    </row>
    <row r="1098" spans="1:3" x14ac:dyDescent="0.45">
      <c r="A1098" s="2">
        <v>1093</v>
      </c>
      <c r="B1098" s="2" t="str">
        <f>"00650226"</f>
        <v>00650226</v>
      </c>
      <c r="C1098" s="3" t="s">
        <v>4</v>
      </c>
    </row>
    <row r="1099" spans="1:3" x14ac:dyDescent="0.45">
      <c r="A1099" s="2">
        <v>1094</v>
      </c>
      <c r="B1099" s="2" t="str">
        <f>"00650884"</f>
        <v>00650884</v>
      </c>
      <c r="C1099" s="3" t="s">
        <v>4</v>
      </c>
    </row>
    <row r="1100" spans="1:3" x14ac:dyDescent="0.45">
      <c r="A1100" s="2">
        <v>1095</v>
      </c>
      <c r="B1100" s="2" t="str">
        <f>"00651274"</f>
        <v>00651274</v>
      </c>
      <c r="C1100" s="3" t="str">
        <f>"002"</f>
        <v>002</v>
      </c>
    </row>
    <row r="1101" spans="1:3" x14ac:dyDescent="0.45">
      <c r="A1101" s="2">
        <v>1096</v>
      </c>
      <c r="B1101" s="2" t="str">
        <f>"00652129"</f>
        <v>00652129</v>
      </c>
      <c r="C1101" s="3" t="s">
        <v>8</v>
      </c>
    </row>
    <row r="1102" spans="1:3" x14ac:dyDescent="0.45">
      <c r="A1102" s="2">
        <v>1097</v>
      </c>
      <c r="B1102" s="2" t="str">
        <f>"00652226"</f>
        <v>00652226</v>
      </c>
      <c r="C1102" s="3" t="s">
        <v>4</v>
      </c>
    </row>
    <row r="1103" spans="1:3" x14ac:dyDescent="0.45">
      <c r="A1103" s="2">
        <v>1098</v>
      </c>
      <c r="B1103" s="2" t="str">
        <f>"00652230"</f>
        <v>00652230</v>
      </c>
      <c r="C1103" s="3" t="s">
        <v>4</v>
      </c>
    </row>
    <row r="1104" spans="1:3" x14ac:dyDescent="0.45">
      <c r="A1104" s="2">
        <v>1099</v>
      </c>
      <c r="B1104" s="2" t="str">
        <f>"00653023"</f>
        <v>00653023</v>
      </c>
      <c r="C1104" s="3" t="s">
        <v>6</v>
      </c>
    </row>
    <row r="1105" spans="1:3" x14ac:dyDescent="0.45">
      <c r="A1105" s="2">
        <v>1100</v>
      </c>
      <c r="B1105" s="2" t="str">
        <f>"00653070"</f>
        <v>00653070</v>
      </c>
      <c r="C1105" s="3" t="s">
        <v>4</v>
      </c>
    </row>
    <row r="1106" spans="1:3" x14ac:dyDescent="0.45">
      <c r="A1106" s="2">
        <v>1101</v>
      </c>
      <c r="B1106" s="2" t="str">
        <f>"00653087"</f>
        <v>00653087</v>
      </c>
      <c r="C1106" s="3" t="s">
        <v>4</v>
      </c>
    </row>
    <row r="1107" spans="1:3" x14ac:dyDescent="0.45">
      <c r="A1107" s="2">
        <v>1102</v>
      </c>
      <c r="B1107" s="2" t="str">
        <f>"00654059"</f>
        <v>00654059</v>
      </c>
      <c r="C1107" s="3" t="s">
        <v>4</v>
      </c>
    </row>
    <row r="1108" spans="1:3" x14ac:dyDescent="0.45">
      <c r="A1108" s="2">
        <v>1103</v>
      </c>
      <c r="B1108" s="2" t="str">
        <f>"00654671"</f>
        <v>00654671</v>
      </c>
      <c r="C1108" s="3" t="s">
        <v>4</v>
      </c>
    </row>
    <row r="1109" spans="1:3" x14ac:dyDescent="0.45">
      <c r="A1109" s="2">
        <v>1104</v>
      </c>
      <c r="B1109" s="2" t="str">
        <f>"00654957"</f>
        <v>00654957</v>
      </c>
      <c r="C1109" s="3" t="s">
        <v>4</v>
      </c>
    </row>
    <row r="1110" spans="1:3" x14ac:dyDescent="0.45">
      <c r="A1110" s="2">
        <v>1105</v>
      </c>
      <c r="B1110" s="2" t="str">
        <f>"00655409"</f>
        <v>00655409</v>
      </c>
      <c r="C1110" s="3" t="s">
        <v>10</v>
      </c>
    </row>
    <row r="1111" spans="1:3" x14ac:dyDescent="0.45">
      <c r="A1111" s="2">
        <v>1106</v>
      </c>
      <c r="B1111" s="2" t="str">
        <f>"00655417"</f>
        <v>00655417</v>
      </c>
      <c r="C1111" s="3" t="str">
        <f>"002"</f>
        <v>002</v>
      </c>
    </row>
    <row r="1112" spans="1:3" x14ac:dyDescent="0.45">
      <c r="A1112" s="2">
        <v>1107</v>
      </c>
      <c r="B1112" s="2" t="str">
        <f>"00655856"</f>
        <v>00655856</v>
      </c>
      <c r="C1112" s="3" t="s">
        <v>4</v>
      </c>
    </row>
    <row r="1113" spans="1:3" x14ac:dyDescent="0.45">
      <c r="A1113" s="2">
        <v>1108</v>
      </c>
      <c r="B1113" s="2" t="str">
        <f>"00655873"</f>
        <v>00655873</v>
      </c>
      <c r="C1113" s="3" t="s">
        <v>4</v>
      </c>
    </row>
    <row r="1114" spans="1:3" x14ac:dyDescent="0.45">
      <c r="A1114" s="2">
        <v>1109</v>
      </c>
      <c r="B1114" s="2" t="str">
        <f>"00656183"</f>
        <v>00656183</v>
      </c>
      <c r="C1114" s="3" t="s">
        <v>4</v>
      </c>
    </row>
    <row r="1115" spans="1:3" x14ac:dyDescent="0.45">
      <c r="A1115" s="2">
        <v>1110</v>
      </c>
      <c r="B1115" s="2" t="str">
        <f>"00656342"</f>
        <v>00656342</v>
      </c>
      <c r="C1115" s="3" t="s">
        <v>4</v>
      </c>
    </row>
    <row r="1116" spans="1:3" x14ac:dyDescent="0.45">
      <c r="A1116" s="2">
        <v>1111</v>
      </c>
      <c r="B1116" s="2" t="str">
        <f>"00656912"</f>
        <v>00656912</v>
      </c>
      <c r="C1116" s="3" t="s">
        <v>4</v>
      </c>
    </row>
    <row r="1117" spans="1:3" x14ac:dyDescent="0.45">
      <c r="A1117" s="2">
        <v>1112</v>
      </c>
      <c r="B1117" s="2" t="str">
        <f>"00656943"</f>
        <v>00656943</v>
      </c>
      <c r="C1117" s="3" t="s">
        <v>5</v>
      </c>
    </row>
    <row r="1118" spans="1:3" x14ac:dyDescent="0.45">
      <c r="A1118" s="2">
        <v>1113</v>
      </c>
      <c r="B1118" s="2" t="str">
        <f>"00657071"</f>
        <v>00657071</v>
      </c>
      <c r="C1118" s="3" t="s">
        <v>4</v>
      </c>
    </row>
    <row r="1119" spans="1:3" x14ac:dyDescent="0.45">
      <c r="A1119" s="2">
        <v>1114</v>
      </c>
      <c r="B1119" s="2" t="str">
        <f>"00657637"</f>
        <v>00657637</v>
      </c>
      <c r="C1119" s="3" t="s">
        <v>4</v>
      </c>
    </row>
    <row r="1120" spans="1:3" x14ac:dyDescent="0.45">
      <c r="A1120" s="2">
        <v>1115</v>
      </c>
      <c r="B1120" s="2" t="str">
        <f>"00657732"</f>
        <v>00657732</v>
      </c>
      <c r="C1120" s="3" t="s">
        <v>8</v>
      </c>
    </row>
    <row r="1121" spans="1:3" x14ac:dyDescent="0.45">
      <c r="A1121" s="2">
        <v>1116</v>
      </c>
      <c r="B1121" s="2" t="str">
        <f>"00658410"</f>
        <v>00658410</v>
      </c>
      <c r="C1121" s="3" t="s">
        <v>4</v>
      </c>
    </row>
    <row r="1122" spans="1:3" x14ac:dyDescent="0.45">
      <c r="A1122" s="2">
        <v>1117</v>
      </c>
      <c r="B1122" s="2" t="str">
        <f>"00658476"</f>
        <v>00658476</v>
      </c>
      <c r="C1122" s="3" t="s">
        <v>4</v>
      </c>
    </row>
    <row r="1123" spans="1:3" x14ac:dyDescent="0.45">
      <c r="A1123" s="2">
        <v>1118</v>
      </c>
      <c r="B1123" s="2" t="str">
        <f>"00658745"</f>
        <v>00658745</v>
      </c>
      <c r="C1123" s="3" t="s">
        <v>5</v>
      </c>
    </row>
    <row r="1124" spans="1:3" x14ac:dyDescent="0.45">
      <c r="A1124" s="2">
        <v>1119</v>
      </c>
      <c r="B1124" s="2" t="str">
        <f>"00659761"</f>
        <v>00659761</v>
      </c>
      <c r="C1124" s="3" t="s">
        <v>4</v>
      </c>
    </row>
    <row r="1125" spans="1:3" x14ac:dyDescent="0.45">
      <c r="A1125" s="2">
        <v>1120</v>
      </c>
      <c r="B1125" s="2" t="str">
        <f>"00659766"</f>
        <v>00659766</v>
      </c>
      <c r="C1125" s="3" t="s">
        <v>4</v>
      </c>
    </row>
    <row r="1126" spans="1:3" x14ac:dyDescent="0.45">
      <c r="A1126" s="2">
        <v>1121</v>
      </c>
      <c r="B1126" s="2" t="str">
        <f>"00659941"</f>
        <v>00659941</v>
      </c>
      <c r="C1126" s="3" t="s">
        <v>4</v>
      </c>
    </row>
    <row r="1127" spans="1:3" x14ac:dyDescent="0.45">
      <c r="A1127" s="2">
        <v>1122</v>
      </c>
      <c r="B1127" s="2" t="str">
        <f>"00660011"</f>
        <v>00660011</v>
      </c>
      <c r="C1127" s="3" t="s">
        <v>8</v>
      </c>
    </row>
    <row r="1128" spans="1:3" x14ac:dyDescent="0.45">
      <c r="A1128" s="2">
        <v>1123</v>
      </c>
      <c r="B1128" s="2" t="str">
        <f>"00660416"</f>
        <v>00660416</v>
      </c>
      <c r="C1128" s="3" t="s">
        <v>4</v>
      </c>
    </row>
    <row r="1129" spans="1:3" x14ac:dyDescent="0.45">
      <c r="A1129" s="2">
        <v>1124</v>
      </c>
      <c r="B1129" s="2" t="str">
        <f>"00660626"</f>
        <v>00660626</v>
      </c>
      <c r="C1129" s="3" t="s">
        <v>4</v>
      </c>
    </row>
    <row r="1130" spans="1:3" x14ac:dyDescent="0.45">
      <c r="A1130" s="2">
        <v>1125</v>
      </c>
      <c r="B1130" s="2" t="str">
        <f>"00660904"</f>
        <v>00660904</v>
      </c>
      <c r="C1130" s="3" t="s">
        <v>4</v>
      </c>
    </row>
    <row r="1131" spans="1:3" x14ac:dyDescent="0.45">
      <c r="A1131" s="2">
        <v>1126</v>
      </c>
      <c r="B1131" s="2" t="str">
        <f>"00661034"</f>
        <v>00661034</v>
      </c>
      <c r="C1131" s="3" t="s">
        <v>4</v>
      </c>
    </row>
    <row r="1132" spans="1:3" x14ac:dyDescent="0.45">
      <c r="A1132" s="2">
        <v>1127</v>
      </c>
      <c r="B1132" s="2" t="str">
        <f>"00661757"</f>
        <v>00661757</v>
      </c>
      <c r="C1132" s="3" t="s">
        <v>8</v>
      </c>
    </row>
    <row r="1133" spans="1:3" x14ac:dyDescent="0.45">
      <c r="A1133" s="2">
        <v>1128</v>
      </c>
      <c r="B1133" s="2" t="str">
        <f>"00661819"</f>
        <v>00661819</v>
      </c>
      <c r="C1133" s="3" t="s">
        <v>4</v>
      </c>
    </row>
    <row r="1134" spans="1:3" x14ac:dyDescent="0.45">
      <c r="A1134" s="2">
        <v>1129</v>
      </c>
      <c r="B1134" s="2" t="str">
        <f>"00661884"</f>
        <v>00661884</v>
      </c>
      <c r="C1134" s="3" t="s">
        <v>4</v>
      </c>
    </row>
    <row r="1135" spans="1:3" x14ac:dyDescent="0.45">
      <c r="A1135" s="2">
        <v>1130</v>
      </c>
      <c r="B1135" s="2" t="str">
        <f>"00662360"</f>
        <v>00662360</v>
      </c>
      <c r="C1135" s="3" t="s">
        <v>6</v>
      </c>
    </row>
    <row r="1136" spans="1:3" x14ac:dyDescent="0.45">
      <c r="A1136" s="2">
        <v>1131</v>
      </c>
      <c r="B1136" s="2" t="str">
        <f>"00663265"</f>
        <v>00663265</v>
      </c>
      <c r="C1136" s="3" t="s">
        <v>4</v>
      </c>
    </row>
    <row r="1137" spans="1:3" x14ac:dyDescent="0.45">
      <c r="A1137" s="2">
        <v>1132</v>
      </c>
      <c r="B1137" s="2" t="str">
        <f>"00663592"</f>
        <v>00663592</v>
      </c>
      <c r="C1137" s="3" t="str">
        <f>"002"</f>
        <v>002</v>
      </c>
    </row>
    <row r="1138" spans="1:3" x14ac:dyDescent="0.45">
      <c r="A1138" s="2">
        <v>1133</v>
      </c>
      <c r="B1138" s="2" t="str">
        <f>"00664011"</f>
        <v>00664011</v>
      </c>
      <c r="C1138" s="3" t="s">
        <v>4</v>
      </c>
    </row>
    <row r="1139" spans="1:3" x14ac:dyDescent="0.45">
      <c r="A1139" s="2">
        <v>1134</v>
      </c>
      <c r="B1139" s="2" t="str">
        <f>"00664352"</f>
        <v>00664352</v>
      </c>
      <c r="C1139" s="3" t="s">
        <v>4</v>
      </c>
    </row>
    <row r="1140" spans="1:3" x14ac:dyDescent="0.45">
      <c r="A1140" s="2">
        <v>1135</v>
      </c>
      <c r="B1140" s="2" t="str">
        <f>"00666199"</f>
        <v>00666199</v>
      </c>
      <c r="C1140" s="3" t="s">
        <v>4</v>
      </c>
    </row>
    <row r="1141" spans="1:3" x14ac:dyDescent="0.45">
      <c r="A1141" s="2">
        <v>1136</v>
      </c>
      <c r="B1141" s="2" t="str">
        <f>"00666414"</f>
        <v>00666414</v>
      </c>
      <c r="C1141" s="3" t="s">
        <v>15</v>
      </c>
    </row>
    <row r="1142" spans="1:3" x14ac:dyDescent="0.45">
      <c r="A1142" s="2">
        <v>1137</v>
      </c>
      <c r="B1142" s="2" t="str">
        <f>"00666476"</f>
        <v>00666476</v>
      </c>
      <c r="C1142" s="3" t="s">
        <v>4</v>
      </c>
    </row>
    <row r="1143" spans="1:3" x14ac:dyDescent="0.45">
      <c r="A1143" s="2">
        <v>1138</v>
      </c>
      <c r="B1143" s="2" t="str">
        <f>"00667146"</f>
        <v>00667146</v>
      </c>
      <c r="C1143" s="3" t="s">
        <v>4</v>
      </c>
    </row>
    <row r="1144" spans="1:3" x14ac:dyDescent="0.45">
      <c r="A1144" s="2">
        <v>1139</v>
      </c>
      <c r="B1144" s="2" t="str">
        <f>"00667173"</f>
        <v>00667173</v>
      </c>
      <c r="C1144" s="3" t="s">
        <v>4</v>
      </c>
    </row>
    <row r="1145" spans="1:3" x14ac:dyDescent="0.45">
      <c r="A1145" s="2">
        <v>1140</v>
      </c>
      <c r="B1145" s="2" t="str">
        <f>"00668152"</f>
        <v>00668152</v>
      </c>
      <c r="C1145" s="3" t="str">
        <f>"004"</f>
        <v>004</v>
      </c>
    </row>
    <row r="1146" spans="1:3" x14ac:dyDescent="0.45">
      <c r="A1146" s="2">
        <v>1141</v>
      </c>
      <c r="B1146" s="2" t="str">
        <f>"00669401"</f>
        <v>00669401</v>
      </c>
      <c r="C1146" s="3" t="s">
        <v>4</v>
      </c>
    </row>
    <row r="1147" spans="1:3" x14ac:dyDescent="0.45">
      <c r="A1147" s="2">
        <v>1142</v>
      </c>
      <c r="B1147" s="2" t="str">
        <f>"00669457"</f>
        <v>00669457</v>
      </c>
      <c r="C1147" s="3" t="s">
        <v>4</v>
      </c>
    </row>
    <row r="1148" spans="1:3" x14ac:dyDescent="0.45">
      <c r="A1148" s="2">
        <v>1143</v>
      </c>
      <c r="B1148" s="2" t="str">
        <f>"00669512"</f>
        <v>00669512</v>
      </c>
      <c r="C1148" s="3" t="s">
        <v>4</v>
      </c>
    </row>
    <row r="1149" spans="1:3" x14ac:dyDescent="0.45">
      <c r="A1149" s="2">
        <v>1144</v>
      </c>
      <c r="B1149" s="2" t="str">
        <f>"00669808"</f>
        <v>00669808</v>
      </c>
      <c r="C1149" s="3" t="s">
        <v>13</v>
      </c>
    </row>
    <row r="1150" spans="1:3" x14ac:dyDescent="0.45">
      <c r="A1150" s="2">
        <v>1145</v>
      </c>
      <c r="B1150" s="2" t="str">
        <f>"00669835"</f>
        <v>00669835</v>
      </c>
      <c r="C1150" s="3" t="s">
        <v>4</v>
      </c>
    </row>
    <row r="1151" spans="1:3" x14ac:dyDescent="0.45">
      <c r="A1151" s="2">
        <v>1146</v>
      </c>
      <c r="B1151" s="2" t="str">
        <f>"00670086"</f>
        <v>00670086</v>
      </c>
      <c r="C1151" s="3" t="s">
        <v>4</v>
      </c>
    </row>
    <row r="1152" spans="1:3" x14ac:dyDescent="0.45">
      <c r="A1152" s="2">
        <v>1147</v>
      </c>
      <c r="B1152" s="2" t="str">
        <f>"00670200"</f>
        <v>00670200</v>
      </c>
      <c r="C1152" s="3" t="str">
        <f>"002"</f>
        <v>002</v>
      </c>
    </row>
    <row r="1153" spans="1:3" x14ac:dyDescent="0.45">
      <c r="A1153" s="2">
        <v>1148</v>
      </c>
      <c r="B1153" s="2" t="str">
        <f>"00670484"</f>
        <v>00670484</v>
      </c>
      <c r="C1153" s="3" t="s">
        <v>4</v>
      </c>
    </row>
    <row r="1154" spans="1:3" x14ac:dyDescent="0.45">
      <c r="A1154" s="2">
        <v>1149</v>
      </c>
      <c r="B1154" s="2" t="str">
        <f>"00670693"</f>
        <v>00670693</v>
      </c>
      <c r="C1154" s="3" t="s">
        <v>4</v>
      </c>
    </row>
    <row r="1155" spans="1:3" x14ac:dyDescent="0.45">
      <c r="A1155" s="2">
        <v>1150</v>
      </c>
      <c r="B1155" s="2" t="str">
        <f>"00670826"</f>
        <v>00670826</v>
      </c>
      <c r="C1155" s="3" t="s">
        <v>4</v>
      </c>
    </row>
    <row r="1156" spans="1:3" x14ac:dyDescent="0.45">
      <c r="A1156" s="2">
        <v>1151</v>
      </c>
      <c r="B1156" s="2" t="str">
        <f>"00671390"</f>
        <v>00671390</v>
      </c>
      <c r="C1156" s="3" t="s">
        <v>4</v>
      </c>
    </row>
    <row r="1157" spans="1:3" x14ac:dyDescent="0.45">
      <c r="A1157" s="2">
        <v>1152</v>
      </c>
      <c r="B1157" s="2" t="str">
        <f>"00671468"</f>
        <v>00671468</v>
      </c>
      <c r="C1157" s="3" t="s">
        <v>4</v>
      </c>
    </row>
    <row r="1158" spans="1:3" x14ac:dyDescent="0.45">
      <c r="A1158" s="2">
        <v>1153</v>
      </c>
      <c r="B1158" s="2" t="str">
        <f>"00671590"</f>
        <v>00671590</v>
      </c>
      <c r="C1158" s="3" t="s">
        <v>4</v>
      </c>
    </row>
    <row r="1159" spans="1:3" x14ac:dyDescent="0.45">
      <c r="A1159" s="2">
        <v>1154</v>
      </c>
      <c r="B1159" s="2" t="str">
        <f>"00672491"</f>
        <v>00672491</v>
      </c>
      <c r="C1159" s="3" t="s">
        <v>6</v>
      </c>
    </row>
    <row r="1160" spans="1:3" x14ac:dyDescent="0.45">
      <c r="A1160" s="2">
        <v>1155</v>
      </c>
      <c r="B1160" s="2" t="str">
        <f>"00672498"</f>
        <v>00672498</v>
      </c>
      <c r="C1160" s="3" t="s">
        <v>4</v>
      </c>
    </row>
    <row r="1161" spans="1:3" x14ac:dyDescent="0.45">
      <c r="A1161" s="2">
        <v>1156</v>
      </c>
      <c r="B1161" s="2" t="str">
        <f>"00673669"</f>
        <v>00673669</v>
      </c>
      <c r="C1161" s="3" t="s">
        <v>4</v>
      </c>
    </row>
    <row r="1162" spans="1:3" x14ac:dyDescent="0.45">
      <c r="A1162" s="2">
        <v>1157</v>
      </c>
      <c r="B1162" s="2" t="str">
        <f>"00673745"</f>
        <v>00673745</v>
      </c>
      <c r="C1162" s="3" t="s">
        <v>8</v>
      </c>
    </row>
    <row r="1163" spans="1:3" x14ac:dyDescent="0.45">
      <c r="A1163" s="2">
        <v>1158</v>
      </c>
      <c r="B1163" s="2" t="str">
        <f>"00674107"</f>
        <v>00674107</v>
      </c>
      <c r="C1163" s="3" t="s">
        <v>4</v>
      </c>
    </row>
    <row r="1164" spans="1:3" x14ac:dyDescent="0.45">
      <c r="A1164" s="2">
        <v>1159</v>
      </c>
      <c r="B1164" s="2" t="str">
        <f>"00674140"</f>
        <v>00674140</v>
      </c>
      <c r="C1164" s="3" t="s">
        <v>4</v>
      </c>
    </row>
    <row r="1165" spans="1:3" x14ac:dyDescent="0.45">
      <c r="A1165" s="2">
        <v>1160</v>
      </c>
      <c r="B1165" s="2" t="str">
        <f>"00674817"</f>
        <v>00674817</v>
      </c>
      <c r="C1165" s="3" t="s">
        <v>5</v>
      </c>
    </row>
    <row r="1166" spans="1:3" x14ac:dyDescent="0.45">
      <c r="A1166" s="2">
        <v>1161</v>
      </c>
      <c r="B1166" s="2" t="str">
        <f>"00675285"</f>
        <v>00675285</v>
      </c>
      <c r="C1166" s="3" t="s">
        <v>6</v>
      </c>
    </row>
    <row r="1167" spans="1:3" x14ac:dyDescent="0.45">
      <c r="A1167" s="2">
        <v>1162</v>
      </c>
      <c r="B1167" s="2" t="str">
        <f>"00675665"</f>
        <v>00675665</v>
      </c>
      <c r="C1167" s="3" t="s">
        <v>5</v>
      </c>
    </row>
    <row r="1168" spans="1:3" x14ac:dyDescent="0.45">
      <c r="A1168" s="2">
        <v>1163</v>
      </c>
      <c r="B1168" s="2" t="str">
        <f>"00676106"</f>
        <v>00676106</v>
      </c>
      <c r="C1168" s="3" t="str">
        <f>"002"</f>
        <v>002</v>
      </c>
    </row>
    <row r="1169" spans="1:3" x14ac:dyDescent="0.45">
      <c r="A1169" s="2">
        <v>1164</v>
      </c>
      <c r="B1169" s="2" t="str">
        <f>"00676141"</f>
        <v>00676141</v>
      </c>
      <c r="C1169" s="3" t="s">
        <v>10</v>
      </c>
    </row>
    <row r="1170" spans="1:3" ht="28.5" x14ac:dyDescent="0.45">
      <c r="A1170" s="2">
        <v>1165</v>
      </c>
      <c r="B1170" s="2" t="str">
        <f>"00676766"</f>
        <v>00676766</v>
      </c>
      <c r="C1170" s="3" t="s">
        <v>9</v>
      </c>
    </row>
    <row r="1171" spans="1:3" x14ac:dyDescent="0.45">
      <c r="A1171" s="2">
        <v>1166</v>
      </c>
      <c r="B1171" s="2" t="str">
        <f>"00677238"</f>
        <v>00677238</v>
      </c>
      <c r="C1171" s="3" t="s">
        <v>4</v>
      </c>
    </row>
    <row r="1172" spans="1:3" x14ac:dyDescent="0.45">
      <c r="A1172" s="2">
        <v>1167</v>
      </c>
      <c r="B1172" s="2" t="str">
        <f>"00678457"</f>
        <v>00678457</v>
      </c>
      <c r="C1172" s="3" t="str">
        <f>"002"</f>
        <v>002</v>
      </c>
    </row>
    <row r="1173" spans="1:3" x14ac:dyDescent="0.45">
      <c r="A1173" s="2">
        <v>1168</v>
      </c>
      <c r="B1173" s="2" t="str">
        <f>"00679067"</f>
        <v>00679067</v>
      </c>
      <c r="C1173" s="3" t="s">
        <v>4</v>
      </c>
    </row>
    <row r="1174" spans="1:3" x14ac:dyDescent="0.45">
      <c r="A1174" s="2">
        <v>1169</v>
      </c>
      <c r="B1174" s="2" t="str">
        <f>"00679116"</f>
        <v>00679116</v>
      </c>
      <c r="C1174" s="3" t="s">
        <v>4</v>
      </c>
    </row>
    <row r="1175" spans="1:3" x14ac:dyDescent="0.45">
      <c r="A1175" s="2">
        <v>1170</v>
      </c>
      <c r="B1175" s="2" t="str">
        <f>"00679234"</f>
        <v>00679234</v>
      </c>
      <c r="C1175" s="3" t="s">
        <v>4</v>
      </c>
    </row>
    <row r="1176" spans="1:3" x14ac:dyDescent="0.45">
      <c r="A1176" s="2">
        <v>1171</v>
      </c>
      <c r="B1176" s="2" t="str">
        <f>"00679371"</f>
        <v>00679371</v>
      </c>
      <c r="C1176" s="3" t="s">
        <v>4</v>
      </c>
    </row>
    <row r="1177" spans="1:3" x14ac:dyDescent="0.45">
      <c r="A1177" s="2">
        <v>1172</v>
      </c>
      <c r="B1177" s="2" t="str">
        <f>"00679511"</f>
        <v>00679511</v>
      </c>
      <c r="C1177" s="3" t="s">
        <v>4</v>
      </c>
    </row>
    <row r="1178" spans="1:3" x14ac:dyDescent="0.45">
      <c r="A1178" s="2">
        <v>1173</v>
      </c>
      <c r="B1178" s="2" t="str">
        <f>"00679558"</f>
        <v>00679558</v>
      </c>
      <c r="C1178" s="3" t="s">
        <v>5</v>
      </c>
    </row>
    <row r="1179" spans="1:3" x14ac:dyDescent="0.45">
      <c r="A1179" s="2">
        <v>1174</v>
      </c>
      <c r="B1179" s="2" t="str">
        <f>"00679656"</f>
        <v>00679656</v>
      </c>
      <c r="C1179" s="3" t="s">
        <v>8</v>
      </c>
    </row>
    <row r="1180" spans="1:3" x14ac:dyDescent="0.45">
      <c r="A1180" s="2">
        <v>1175</v>
      </c>
      <c r="B1180" s="2" t="str">
        <f>"00679904"</f>
        <v>00679904</v>
      </c>
      <c r="C1180" s="3" t="s">
        <v>4</v>
      </c>
    </row>
    <row r="1181" spans="1:3" ht="28.5" x14ac:dyDescent="0.45">
      <c r="A1181" s="2">
        <v>1176</v>
      </c>
      <c r="B1181" s="2" t="str">
        <f>"00680007"</f>
        <v>00680007</v>
      </c>
      <c r="C1181" s="3" t="s">
        <v>7</v>
      </c>
    </row>
    <row r="1182" spans="1:3" x14ac:dyDescent="0.45">
      <c r="A1182" s="2">
        <v>1177</v>
      </c>
      <c r="B1182" s="2" t="str">
        <f>"00680543"</f>
        <v>00680543</v>
      </c>
      <c r="C1182" s="3" t="s">
        <v>12</v>
      </c>
    </row>
    <row r="1183" spans="1:3" x14ac:dyDescent="0.45">
      <c r="A1183" s="2">
        <v>1178</v>
      </c>
      <c r="B1183" s="2" t="str">
        <f>"00681404"</f>
        <v>00681404</v>
      </c>
      <c r="C1183" s="3" t="s">
        <v>4</v>
      </c>
    </row>
    <row r="1184" spans="1:3" x14ac:dyDescent="0.45">
      <c r="A1184" s="2">
        <v>1179</v>
      </c>
      <c r="B1184" s="2" t="str">
        <f>"00681554"</f>
        <v>00681554</v>
      </c>
      <c r="C1184" s="3" t="s">
        <v>11</v>
      </c>
    </row>
    <row r="1185" spans="1:3" x14ac:dyDescent="0.45">
      <c r="A1185" s="2">
        <v>1180</v>
      </c>
      <c r="B1185" s="2" t="str">
        <f>"00684042"</f>
        <v>00684042</v>
      </c>
      <c r="C1185" s="3" t="s">
        <v>4</v>
      </c>
    </row>
    <row r="1186" spans="1:3" x14ac:dyDescent="0.45">
      <c r="A1186" s="2">
        <v>1181</v>
      </c>
      <c r="B1186" s="2" t="str">
        <f>"00684139"</f>
        <v>00684139</v>
      </c>
      <c r="C1186" s="3" t="s">
        <v>11</v>
      </c>
    </row>
    <row r="1187" spans="1:3" x14ac:dyDescent="0.45">
      <c r="A1187" s="2">
        <v>1182</v>
      </c>
      <c r="B1187" s="2" t="str">
        <f>"00685648"</f>
        <v>00685648</v>
      </c>
      <c r="C1187" s="3" t="str">
        <f>"002"</f>
        <v>002</v>
      </c>
    </row>
    <row r="1188" spans="1:3" x14ac:dyDescent="0.45">
      <c r="A1188" s="2">
        <v>1183</v>
      </c>
      <c r="B1188" s="2" t="str">
        <f>"00685730"</f>
        <v>00685730</v>
      </c>
      <c r="C1188" s="3" t="s">
        <v>4</v>
      </c>
    </row>
    <row r="1189" spans="1:3" x14ac:dyDescent="0.45">
      <c r="A1189" s="2">
        <v>1184</v>
      </c>
      <c r="B1189" s="2" t="str">
        <f>"00686831"</f>
        <v>00686831</v>
      </c>
      <c r="C1189" s="3" t="s">
        <v>4</v>
      </c>
    </row>
    <row r="1190" spans="1:3" x14ac:dyDescent="0.45">
      <c r="A1190" s="2">
        <v>1185</v>
      </c>
      <c r="B1190" s="2" t="str">
        <f>"00690903"</f>
        <v>00690903</v>
      </c>
      <c r="C1190" s="3" t="s">
        <v>4</v>
      </c>
    </row>
    <row r="1191" spans="1:3" x14ac:dyDescent="0.45">
      <c r="A1191" s="2">
        <v>1186</v>
      </c>
      <c r="B1191" s="2" t="str">
        <f>"00694236"</f>
        <v>00694236</v>
      </c>
      <c r="C1191" s="3" t="s">
        <v>4</v>
      </c>
    </row>
    <row r="1192" spans="1:3" x14ac:dyDescent="0.45">
      <c r="A1192" s="2">
        <v>1187</v>
      </c>
      <c r="B1192" s="2" t="str">
        <f>"00700755"</f>
        <v>00700755</v>
      </c>
      <c r="C1192" s="3" t="s">
        <v>4</v>
      </c>
    </row>
    <row r="1193" spans="1:3" x14ac:dyDescent="0.45">
      <c r="A1193" s="2">
        <v>1188</v>
      </c>
      <c r="B1193" s="2" t="str">
        <f>"00701818"</f>
        <v>00701818</v>
      </c>
      <c r="C1193" s="3" t="s">
        <v>4</v>
      </c>
    </row>
    <row r="1194" spans="1:3" x14ac:dyDescent="0.45">
      <c r="A1194" s="2">
        <v>1189</v>
      </c>
      <c r="B1194" s="2" t="str">
        <f>"00704087"</f>
        <v>00704087</v>
      </c>
      <c r="C1194" s="3" t="s">
        <v>11</v>
      </c>
    </row>
    <row r="1195" spans="1:3" x14ac:dyDescent="0.45">
      <c r="A1195" s="2">
        <v>1190</v>
      </c>
      <c r="B1195" s="2" t="str">
        <f>"00704422"</f>
        <v>00704422</v>
      </c>
      <c r="C1195" s="3" t="s">
        <v>5</v>
      </c>
    </row>
    <row r="1196" spans="1:3" x14ac:dyDescent="0.45">
      <c r="A1196" s="2">
        <v>1191</v>
      </c>
      <c r="B1196" s="2" t="str">
        <f>"00704801"</f>
        <v>00704801</v>
      </c>
      <c r="C1196" s="3" t="str">
        <f>"002"</f>
        <v>002</v>
      </c>
    </row>
    <row r="1197" spans="1:3" x14ac:dyDescent="0.45">
      <c r="A1197" s="2">
        <v>1192</v>
      </c>
      <c r="B1197" s="2" t="str">
        <f>"00705697"</f>
        <v>00705697</v>
      </c>
      <c r="C1197" s="3" t="s">
        <v>4</v>
      </c>
    </row>
    <row r="1198" spans="1:3" x14ac:dyDescent="0.45">
      <c r="A1198" s="2">
        <v>1193</v>
      </c>
      <c r="B1198" s="2" t="str">
        <f>"00708671"</f>
        <v>00708671</v>
      </c>
      <c r="C1198" s="3" t="s">
        <v>4</v>
      </c>
    </row>
    <row r="1199" spans="1:3" x14ac:dyDescent="0.45">
      <c r="A1199" s="2">
        <v>1194</v>
      </c>
      <c r="B1199" s="2" t="str">
        <f>"00709168"</f>
        <v>00709168</v>
      </c>
      <c r="C1199" s="3" t="s">
        <v>4</v>
      </c>
    </row>
    <row r="1200" spans="1:3" x14ac:dyDescent="0.45">
      <c r="A1200" s="2">
        <v>1195</v>
      </c>
      <c r="B1200" s="2" t="str">
        <f>"00709779"</f>
        <v>00709779</v>
      </c>
      <c r="C1200" s="3" t="s">
        <v>8</v>
      </c>
    </row>
    <row r="1201" spans="1:3" x14ac:dyDescent="0.45">
      <c r="A1201" s="2">
        <v>1196</v>
      </c>
      <c r="B1201" s="2" t="str">
        <f>"00710073"</f>
        <v>00710073</v>
      </c>
      <c r="C1201" s="3" t="s">
        <v>4</v>
      </c>
    </row>
    <row r="1202" spans="1:3" x14ac:dyDescent="0.45">
      <c r="A1202" s="2">
        <v>1197</v>
      </c>
      <c r="B1202" s="2" t="str">
        <f>"00710491"</f>
        <v>00710491</v>
      </c>
      <c r="C1202" s="3" t="s">
        <v>4</v>
      </c>
    </row>
    <row r="1203" spans="1:3" x14ac:dyDescent="0.45">
      <c r="A1203" s="2">
        <v>1198</v>
      </c>
      <c r="B1203" s="2" t="str">
        <f>"00710681"</f>
        <v>00710681</v>
      </c>
      <c r="C1203" s="3" t="str">
        <f>"002"</f>
        <v>002</v>
      </c>
    </row>
    <row r="1204" spans="1:3" x14ac:dyDescent="0.45">
      <c r="A1204" s="2">
        <v>1199</v>
      </c>
      <c r="B1204" s="2" t="str">
        <f>"00711682"</f>
        <v>00711682</v>
      </c>
      <c r="C1204" s="3" t="s">
        <v>6</v>
      </c>
    </row>
    <row r="1205" spans="1:3" x14ac:dyDescent="0.45">
      <c r="A1205" s="2">
        <v>1200</v>
      </c>
      <c r="B1205" s="2" t="str">
        <f>"00713070"</f>
        <v>00713070</v>
      </c>
      <c r="C1205" s="3" t="str">
        <f>"002"</f>
        <v>002</v>
      </c>
    </row>
    <row r="1206" spans="1:3" x14ac:dyDescent="0.45">
      <c r="A1206" s="2">
        <v>1201</v>
      </c>
      <c r="B1206" s="2" t="str">
        <f>"00714441"</f>
        <v>00714441</v>
      </c>
      <c r="C1206" s="3" t="s">
        <v>4</v>
      </c>
    </row>
    <row r="1207" spans="1:3" x14ac:dyDescent="0.45">
      <c r="A1207" s="2">
        <v>1202</v>
      </c>
      <c r="B1207" s="2" t="str">
        <f>"00714577"</f>
        <v>00714577</v>
      </c>
      <c r="C1207" s="3" t="s">
        <v>4</v>
      </c>
    </row>
    <row r="1208" spans="1:3" x14ac:dyDescent="0.45">
      <c r="A1208" s="2">
        <v>1203</v>
      </c>
      <c r="B1208" s="2" t="str">
        <f>"00714668"</f>
        <v>00714668</v>
      </c>
      <c r="C1208" s="3" t="s">
        <v>4</v>
      </c>
    </row>
    <row r="1209" spans="1:3" x14ac:dyDescent="0.45">
      <c r="A1209" s="2">
        <v>1204</v>
      </c>
      <c r="B1209" s="2" t="str">
        <f>"00714693"</f>
        <v>00714693</v>
      </c>
      <c r="C1209" s="3" t="s">
        <v>4</v>
      </c>
    </row>
    <row r="1210" spans="1:3" x14ac:dyDescent="0.45">
      <c r="A1210" s="2">
        <v>1205</v>
      </c>
      <c r="B1210" s="2" t="str">
        <f>"00715050"</f>
        <v>00715050</v>
      </c>
      <c r="C1210" s="3" t="s">
        <v>4</v>
      </c>
    </row>
    <row r="1211" spans="1:3" x14ac:dyDescent="0.45">
      <c r="A1211" s="2">
        <v>1206</v>
      </c>
      <c r="B1211" s="2" t="str">
        <f>"00715335"</f>
        <v>00715335</v>
      </c>
      <c r="C1211" s="3" t="s">
        <v>4</v>
      </c>
    </row>
    <row r="1212" spans="1:3" x14ac:dyDescent="0.45">
      <c r="A1212" s="2">
        <v>1207</v>
      </c>
      <c r="B1212" s="2" t="str">
        <f>"00715930"</f>
        <v>00715930</v>
      </c>
      <c r="C1212" s="3" t="s">
        <v>4</v>
      </c>
    </row>
    <row r="1213" spans="1:3" x14ac:dyDescent="0.45">
      <c r="A1213" s="2">
        <v>1208</v>
      </c>
      <c r="B1213" s="2" t="str">
        <f>"00716574"</f>
        <v>00716574</v>
      </c>
      <c r="C1213" s="3" t="s">
        <v>4</v>
      </c>
    </row>
    <row r="1214" spans="1:3" x14ac:dyDescent="0.45">
      <c r="A1214" s="2">
        <v>1209</v>
      </c>
      <c r="B1214" s="2" t="str">
        <f>"00716662"</f>
        <v>00716662</v>
      </c>
      <c r="C1214" s="3" t="s">
        <v>4</v>
      </c>
    </row>
    <row r="1215" spans="1:3" x14ac:dyDescent="0.45">
      <c r="A1215" s="2">
        <v>1210</v>
      </c>
      <c r="B1215" s="2" t="str">
        <f>"00717004"</f>
        <v>00717004</v>
      </c>
      <c r="C1215" s="3" t="s">
        <v>4</v>
      </c>
    </row>
    <row r="1216" spans="1:3" x14ac:dyDescent="0.45">
      <c r="A1216" s="2">
        <v>1211</v>
      </c>
      <c r="B1216" s="2" t="str">
        <f>"00717187"</f>
        <v>00717187</v>
      </c>
      <c r="C1216" s="3" t="s">
        <v>4</v>
      </c>
    </row>
    <row r="1217" spans="1:3" x14ac:dyDescent="0.45">
      <c r="A1217" s="2">
        <v>1212</v>
      </c>
      <c r="B1217" s="2" t="str">
        <f>"00718162"</f>
        <v>00718162</v>
      </c>
      <c r="C1217" s="3" t="s">
        <v>4</v>
      </c>
    </row>
    <row r="1218" spans="1:3" x14ac:dyDescent="0.45">
      <c r="A1218" s="2">
        <v>1213</v>
      </c>
      <c r="B1218" s="2" t="str">
        <f>"00718712"</f>
        <v>00718712</v>
      </c>
      <c r="C1218" s="3" t="s">
        <v>4</v>
      </c>
    </row>
    <row r="1219" spans="1:3" x14ac:dyDescent="0.45">
      <c r="A1219" s="2">
        <v>1214</v>
      </c>
      <c r="B1219" s="2" t="str">
        <f>"00719137"</f>
        <v>00719137</v>
      </c>
      <c r="C1219" s="3" t="s">
        <v>4</v>
      </c>
    </row>
    <row r="1220" spans="1:3" x14ac:dyDescent="0.45">
      <c r="A1220" s="2">
        <v>1215</v>
      </c>
      <c r="B1220" s="2" t="str">
        <f>"00720078"</f>
        <v>00720078</v>
      </c>
      <c r="C1220" s="3" t="s">
        <v>4</v>
      </c>
    </row>
    <row r="1221" spans="1:3" x14ac:dyDescent="0.45">
      <c r="A1221" s="2">
        <v>1216</v>
      </c>
      <c r="B1221" s="2" t="str">
        <f>"00720917"</f>
        <v>00720917</v>
      </c>
      <c r="C1221" s="3" t="str">
        <f>"002"</f>
        <v>002</v>
      </c>
    </row>
    <row r="1222" spans="1:3" x14ac:dyDescent="0.45">
      <c r="A1222" s="2">
        <v>1217</v>
      </c>
      <c r="B1222" s="2" t="str">
        <f>"00721290"</f>
        <v>00721290</v>
      </c>
      <c r="C1222" s="3" t="s">
        <v>4</v>
      </c>
    </row>
    <row r="1223" spans="1:3" x14ac:dyDescent="0.45">
      <c r="A1223" s="2">
        <v>1218</v>
      </c>
      <c r="B1223" s="2" t="str">
        <f>"00721908"</f>
        <v>00721908</v>
      </c>
      <c r="C1223" s="3" t="s">
        <v>4</v>
      </c>
    </row>
    <row r="1224" spans="1:3" x14ac:dyDescent="0.45">
      <c r="A1224" s="2">
        <v>1219</v>
      </c>
      <c r="B1224" s="2" t="str">
        <f>"00723019"</f>
        <v>00723019</v>
      </c>
      <c r="C1224" s="3" t="s">
        <v>4</v>
      </c>
    </row>
    <row r="1225" spans="1:3" x14ac:dyDescent="0.45">
      <c r="A1225" s="2">
        <v>1220</v>
      </c>
      <c r="B1225" s="2" t="str">
        <f>"00723191"</f>
        <v>00723191</v>
      </c>
      <c r="C1225" s="3" t="s">
        <v>4</v>
      </c>
    </row>
    <row r="1226" spans="1:3" x14ac:dyDescent="0.45">
      <c r="A1226" s="2">
        <v>1221</v>
      </c>
      <c r="B1226" s="2" t="str">
        <f>"00723971"</f>
        <v>00723971</v>
      </c>
      <c r="C1226" s="3" t="s">
        <v>8</v>
      </c>
    </row>
    <row r="1227" spans="1:3" ht="28.5" x14ac:dyDescent="0.45">
      <c r="A1227" s="2">
        <v>1222</v>
      </c>
      <c r="B1227" s="2" t="str">
        <f>"00724204"</f>
        <v>00724204</v>
      </c>
      <c r="C1227" s="3" t="s">
        <v>9</v>
      </c>
    </row>
    <row r="1228" spans="1:3" x14ac:dyDescent="0.45">
      <c r="A1228" s="2">
        <v>1223</v>
      </c>
      <c r="B1228" s="2" t="str">
        <f>"00724892"</f>
        <v>00724892</v>
      </c>
      <c r="C1228" s="3" t="s">
        <v>5</v>
      </c>
    </row>
    <row r="1229" spans="1:3" x14ac:dyDescent="0.45">
      <c r="A1229" s="2">
        <v>1224</v>
      </c>
      <c r="B1229" s="2" t="str">
        <f>"00725191"</f>
        <v>00725191</v>
      </c>
      <c r="C1229" s="3" t="s">
        <v>4</v>
      </c>
    </row>
    <row r="1230" spans="1:3" x14ac:dyDescent="0.45">
      <c r="A1230" s="2">
        <v>1225</v>
      </c>
      <c r="B1230" s="2" t="str">
        <f>"00725545"</f>
        <v>00725545</v>
      </c>
      <c r="C1230" s="3" t="s">
        <v>15</v>
      </c>
    </row>
    <row r="1231" spans="1:3" x14ac:dyDescent="0.45">
      <c r="A1231" s="2">
        <v>1226</v>
      </c>
      <c r="B1231" s="2" t="str">
        <f>"00725593"</f>
        <v>00725593</v>
      </c>
      <c r="C1231" s="3" t="s">
        <v>4</v>
      </c>
    </row>
    <row r="1232" spans="1:3" x14ac:dyDescent="0.45">
      <c r="A1232" s="2">
        <v>1227</v>
      </c>
      <c r="B1232" s="2" t="str">
        <f>"00725604"</f>
        <v>00725604</v>
      </c>
      <c r="C1232" s="3" t="s">
        <v>8</v>
      </c>
    </row>
    <row r="1233" spans="1:3" x14ac:dyDescent="0.45">
      <c r="A1233" s="2">
        <v>1228</v>
      </c>
      <c r="B1233" s="2" t="str">
        <f>"00726019"</f>
        <v>00726019</v>
      </c>
      <c r="C1233" s="3" t="s">
        <v>4</v>
      </c>
    </row>
    <row r="1234" spans="1:3" ht="28.5" x14ac:dyDescent="0.45">
      <c r="A1234" s="2">
        <v>1229</v>
      </c>
      <c r="B1234" s="2" t="str">
        <f>"00726267"</f>
        <v>00726267</v>
      </c>
      <c r="C1234" s="3" t="s">
        <v>16</v>
      </c>
    </row>
    <row r="1235" spans="1:3" x14ac:dyDescent="0.45">
      <c r="A1235" s="2">
        <v>1230</v>
      </c>
      <c r="B1235" s="2" t="str">
        <f>"00726630"</f>
        <v>00726630</v>
      </c>
      <c r="C1235" s="3" t="s">
        <v>8</v>
      </c>
    </row>
    <row r="1236" spans="1:3" x14ac:dyDescent="0.45">
      <c r="A1236" s="2">
        <v>1231</v>
      </c>
      <c r="B1236" s="2" t="str">
        <f>"00727868"</f>
        <v>00727868</v>
      </c>
      <c r="C1236" s="3" t="s">
        <v>4</v>
      </c>
    </row>
    <row r="1237" spans="1:3" x14ac:dyDescent="0.45">
      <c r="A1237" s="2">
        <v>1232</v>
      </c>
      <c r="B1237" s="2" t="str">
        <f>"00728079"</f>
        <v>00728079</v>
      </c>
      <c r="C1237" s="3" t="str">
        <f>"002"</f>
        <v>002</v>
      </c>
    </row>
    <row r="1238" spans="1:3" x14ac:dyDescent="0.45">
      <c r="A1238" s="2">
        <v>1233</v>
      </c>
      <c r="B1238" s="2" t="str">
        <f>"00728308"</f>
        <v>00728308</v>
      </c>
      <c r="C1238" s="3" t="s">
        <v>4</v>
      </c>
    </row>
    <row r="1239" spans="1:3" x14ac:dyDescent="0.45">
      <c r="A1239" s="2">
        <v>1234</v>
      </c>
      <c r="B1239" s="2" t="str">
        <f>"00728577"</f>
        <v>00728577</v>
      </c>
      <c r="C1239" s="3" t="str">
        <f>"002"</f>
        <v>002</v>
      </c>
    </row>
    <row r="1240" spans="1:3" x14ac:dyDescent="0.45">
      <c r="A1240" s="2">
        <v>1235</v>
      </c>
      <c r="B1240" s="2" t="str">
        <f>"00728585"</f>
        <v>00728585</v>
      </c>
      <c r="C1240" s="3" t="s">
        <v>4</v>
      </c>
    </row>
    <row r="1241" spans="1:3" x14ac:dyDescent="0.45">
      <c r="A1241" s="2">
        <v>1236</v>
      </c>
      <c r="B1241" s="2" t="str">
        <f>"00728649"</f>
        <v>00728649</v>
      </c>
      <c r="C1241" s="3" t="s">
        <v>4</v>
      </c>
    </row>
    <row r="1242" spans="1:3" x14ac:dyDescent="0.45">
      <c r="A1242" s="2">
        <v>1237</v>
      </c>
      <c r="B1242" s="2" t="str">
        <f>"00728738"</f>
        <v>00728738</v>
      </c>
      <c r="C1242" s="3" t="s">
        <v>4</v>
      </c>
    </row>
    <row r="1243" spans="1:3" x14ac:dyDescent="0.45">
      <c r="A1243" s="2">
        <v>1238</v>
      </c>
      <c r="B1243" s="2" t="str">
        <f>"00728808"</f>
        <v>00728808</v>
      </c>
      <c r="C1243" s="3" t="s">
        <v>8</v>
      </c>
    </row>
    <row r="1244" spans="1:3" x14ac:dyDescent="0.45">
      <c r="A1244" s="2">
        <v>1239</v>
      </c>
      <c r="B1244" s="2" t="str">
        <f>"00729063"</f>
        <v>00729063</v>
      </c>
      <c r="C1244" s="3" t="s">
        <v>4</v>
      </c>
    </row>
    <row r="1245" spans="1:3" x14ac:dyDescent="0.45">
      <c r="A1245" s="2">
        <v>1240</v>
      </c>
      <c r="B1245" s="2" t="str">
        <f>"00729198"</f>
        <v>00729198</v>
      </c>
      <c r="C1245" s="3" t="s">
        <v>4</v>
      </c>
    </row>
    <row r="1246" spans="1:3" x14ac:dyDescent="0.45">
      <c r="A1246" s="2">
        <v>1241</v>
      </c>
      <c r="B1246" s="2" t="str">
        <f>"00729376"</f>
        <v>00729376</v>
      </c>
      <c r="C1246" s="3" t="s">
        <v>4</v>
      </c>
    </row>
    <row r="1247" spans="1:3" x14ac:dyDescent="0.45">
      <c r="A1247" s="2">
        <v>1242</v>
      </c>
      <c r="B1247" s="2" t="str">
        <f>"00729403"</f>
        <v>00729403</v>
      </c>
      <c r="C1247" s="3" t="str">
        <f>"002"</f>
        <v>002</v>
      </c>
    </row>
    <row r="1248" spans="1:3" x14ac:dyDescent="0.45">
      <c r="A1248" s="2">
        <v>1243</v>
      </c>
      <c r="B1248" s="2" t="str">
        <f>"00729496"</f>
        <v>00729496</v>
      </c>
      <c r="C1248" s="3" t="s">
        <v>4</v>
      </c>
    </row>
    <row r="1249" spans="1:3" x14ac:dyDescent="0.45">
      <c r="A1249" s="2">
        <v>1244</v>
      </c>
      <c r="B1249" s="2" t="str">
        <f>"00729730"</f>
        <v>00729730</v>
      </c>
      <c r="C1249" s="3" t="s">
        <v>4</v>
      </c>
    </row>
    <row r="1250" spans="1:3" x14ac:dyDescent="0.45">
      <c r="A1250" s="2">
        <v>1245</v>
      </c>
      <c r="B1250" s="2" t="str">
        <f>"00730067"</f>
        <v>00730067</v>
      </c>
      <c r="C1250" s="3" t="s">
        <v>4</v>
      </c>
    </row>
    <row r="1251" spans="1:3" x14ac:dyDescent="0.45">
      <c r="A1251" s="2">
        <v>1246</v>
      </c>
      <c r="B1251" s="2" t="str">
        <f>"00730102"</f>
        <v>00730102</v>
      </c>
      <c r="C1251" s="3" t="s">
        <v>10</v>
      </c>
    </row>
    <row r="1252" spans="1:3" x14ac:dyDescent="0.45">
      <c r="A1252" s="2">
        <v>1247</v>
      </c>
      <c r="B1252" s="2" t="str">
        <f>"00730555"</f>
        <v>00730555</v>
      </c>
      <c r="C1252" s="3" t="s">
        <v>6</v>
      </c>
    </row>
    <row r="1253" spans="1:3" x14ac:dyDescent="0.45">
      <c r="A1253" s="2">
        <v>1248</v>
      </c>
      <c r="B1253" s="2" t="str">
        <f>"00730679"</f>
        <v>00730679</v>
      </c>
      <c r="C1253" s="3" t="s">
        <v>4</v>
      </c>
    </row>
    <row r="1254" spans="1:3" x14ac:dyDescent="0.45">
      <c r="A1254" s="2">
        <v>1249</v>
      </c>
      <c r="B1254" s="2" t="str">
        <f>"00731113"</f>
        <v>00731113</v>
      </c>
      <c r="C1254" s="3" t="s">
        <v>4</v>
      </c>
    </row>
    <row r="1255" spans="1:3" x14ac:dyDescent="0.45">
      <c r="A1255" s="2">
        <v>1250</v>
      </c>
      <c r="B1255" s="2" t="str">
        <f>"00732736"</f>
        <v>00732736</v>
      </c>
      <c r="C1255" s="3" t="s">
        <v>4</v>
      </c>
    </row>
    <row r="1256" spans="1:3" x14ac:dyDescent="0.45">
      <c r="A1256" s="2">
        <v>1251</v>
      </c>
      <c r="B1256" s="2" t="str">
        <f>"00734649"</f>
        <v>00734649</v>
      </c>
      <c r="C1256" s="3" t="s">
        <v>8</v>
      </c>
    </row>
    <row r="1257" spans="1:3" x14ac:dyDescent="0.45">
      <c r="A1257" s="2">
        <v>1252</v>
      </c>
      <c r="B1257" s="2" t="str">
        <f>"00735065"</f>
        <v>00735065</v>
      </c>
      <c r="C1257" s="3" t="s">
        <v>4</v>
      </c>
    </row>
    <row r="1258" spans="1:3" x14ac:dyDescent="0.45">
      <c r="A1258" s="2">
        <v>1253</v>
      </c>
      <c r="B1258" s="2" t="str">
        <f>"00735265"</f>
        <v>00735265</v>
      </c>
      <c r="C1258" s="3" t="s">
        <v>4</v>
      </c>
    </row>
    <row r="1259" spans="1:3" x14ac:dyDescent="0.45">
      <c r="A1259" s="2">
        <v>1254</v>
      </c>
      <c r="B1259" s="2" t="str">
        <f>"00735567"</f>
        <v>00735567</v>
      </c>
      <c r="C1259" s="3" t="s">
        <v>4</v>
      </c>
    </row>
    <row r="1260" spans="1:3" x14ac:dyDescent="0.45">
      <c r="A1260" s="2">
        <v>1255</v>
      </c>
      <c r="B1260" s="2" t="str">
        <f>"00736183"</f>
        <v>00736183</v>
      </c>
      <c r="C1260" s="3" t="s">
        <v>4</v>
      </c>
    </row>
    <row r="1261" spans="1:3" x14ac:dyDescent="0.45">
      <c r="A1261" s="2">
        <v>1256</v>
      </c>
      <c r="B1261" s="2" t="str">
        <f>"00736193"</f>
        <v>00736193</v>
      </c>
      <c r="C1261" s="3" t="s">
        <v>4</v>
      </c>
    </row>
    <row r="1262" spans="1:3" x14ac:dyDescent="0.45">
      <c r="A1262" s="2">
        <v>1257</v>
      </c>
      <c r="B1262" s="2" t="str">
        <f>"00736345"</f>
        <v>00736345</v>
      </c>
      <c r="C1262" s="3" t="s">
        <v>4</v>
      </c>
    </row>
    <row r="1263" spans="1:3" x14ac:dyDescent="0.45">
      <c r="A1263" s="2">
        <v>1258</v>
      </c>
      <c r="B1263" s="2" t="str">
        <f>"00736934"</f>
        <v>00736934</v>
      </c>
      <c r="C1263" s="3" t="s">
        <v>8</v>
      </c>
    </row>
    <row r="1264" spans="1:3" x14ac:dyDescent="0.45">
      <c r="A1264" s="2">
        <v>1259</v>
      </c>
      <c r="B1264" s="2" t="str">
        <f>"00737287"</f>
        <v>00737287</v>
      </c>
      <c r="C1264" s="3" t="s">
        <v>4</v>
      </c>
    </row>
    <row r="1265" spans="1:3" x14ac:dyDescent="0.45">
      <c r="A1265" s="2">
        <v>1260</v>
      </c>
      <c r="B1265" s="2" t="str">
        <f>"00737416"</f>
        <v>00737416</v>
      </c>
      <c r="C1265" s="3" t="s">
        <v>4</v>
      </c>
    </row>
    <row r="1266" spans="1:3" x14ac:dyDescent="0.45">
      <c r="A1266" s="2">
        <v>1261</v>
      </c>
      <c r="B1266" s="2" t="str">
        <f>"00737551"</f>
        <v>00737551</v>
      </c>
      <c r="C1266" s="3" t="s">
        <v>4</v>
      </c>
    </row>
    <row r="1267" spans="1:3" x14ac:dyDescent="0.45">
      <c r="A1267" s="2">
        <v>1262</v>
      </c>
      <c r="B1267" s="2" t="str">
        <f>"00738020"</f>
        <v>00738020</v>
      </c>
      <c r="C1267" s="3" t="s">
        <v>4</v>
      </c>
    </row>
    <row r="1268" spans="1:3" x14ac:dyDescent="0.45">
      <c r="A1268" s="2">
        <v>1263</v>
      </c>
      <c r="B1268" s="2" t="str">
        <f>"00738028"</f>
        <v>00738028</v>
      </c>
      <c r="C1268" s="3" t="s">
        <v>4</v>
      </c>
    </row>
    <row r="1269" spans="1:3" x14ac:dyDescent="0.45">
      <c r="A1269" s="2">
        <v>1264</v>
      </c>
      <c r="B1269" s="2" t="str">
        <f>"00738916"</f>
        <v>00738916</v>
      </c>
      <c r="C1269" s="3" t="s">
        <v>8</v>
      </c>
    </row>
    <row r="1270" spans="1:3" x14ac:dyDescent="0.45">
      <c r="A1270" s="2">
        <v>1265</v>
      </c>
      <c r="B1270" s="2" t="str">
        <f>"00739076"</f>
        <v>00739076</v>
      </c>
      <c r="C1270" s="3" t="s">
        <v>4</v>
      </c>
    </row>
    <row r="1271" spans="1:3" x14ac:dyDescent="0.45">
      <c r="A1271" s="2">
        <v>1266</v>
      </c>
      <c r="B1271" s="2" t="str">
        <f>"00739178"</f>
        <v>00739178</v>
      </c>
      <c r="C1271" s="3" t="str">
        <f>"002"</f>
        <v>002</v>
      </c>
    </row>
    <row r="1272" spans="1:3" x14ac:dyDescent="0.45">
      <c r="A1272" s="2">
        <v>1267</v>
      </c>
      <c r="B1272" s="2" t="str">
        <f>"00739463"</f>
        <v>00739463</v>
      </c>
      <c r="C1272" s="3" t="s">
        <v>4</v>
      </c>
    </row>
    <row r="1273" spans="1:3" x14ac:dyDescent="0.45">
      <c r="A1273" s="2">
        <v>1268</v>
      </c>
      <c r="B1273" s="2" t="str">
        <f>"00740116"</f>
        <v>00740116</v>
      </c>
      <c r="C1273" s="3" t="s">
        <v>12</v>
      </c>
    </row>
    <row r="1274" spans="1:3" x14ac:dyDescent="0.45">
      <c r="A1274" s="2">
        <v>1269</v>
      </c>
      <c r="B1274" s="2" t="str">
        <f>"00740403"</f>
        <v>00740403</v>
      </c>
      <c r="C1274" s="3" t="s">
        <v>4</v>
      </c>
    </row>
    <row r="1275" spans="1:3" x14ac:dyDescent="0.45">
      <c r="A1275" s="2">
        <v>1270</v>
      </c>
      <c r="B1275" s="2" t="str">
        <f>"00741215"</f>
        <v>00741215</v>
      </c>
      <c r="C1275" s="3" t="s">
        <v>4</v>
      </c>
    </row>
    <row r="1276" spans="1:3" x14ac:dyDescent="0.45">
      <c r="A1276" s="2">
        <v>1271</v>
      </c>
      <c r="B1276" s="2" t="str">
        <f>"00741226"</f>
        <v>00741226</v>
      </c>
      <c r="C1276" s="3" t="s">
        <v>4</v>
      </c>
    </row>
    <row r="1277" spans="1:3" x14ac:dyDescent="0.45">
      <c r="A1277" s="2">
        <v>1272</v>
      </c>
      <c r="B1277" s="2" t="str">
        <f>"00741626"</f>
        <v>00741626</v>
      </c>
      <c r="C1277" s="3" t="s">
        <v>4</v>
      </c>
    </row>
    <row r="1278" spans="1:3" x14ac:dyDescent="0.45">
      <c r="A1278" s="2">
        <v>1273</v>
      </c>
      <c r="B1278" s="2" t="str">
        <f>"00741707"</f>
        <v>00741707</v>
      </c>
      <c r="C1278" s="3" t="str">
        <f>"002"</f>
        <v>002</v>
      </c>
    </row>
    <row r="1279" spans="1:3" x14ac:dyDescent="0.45">
      <c r="A1279" s="2">
        <v>1274</v>
      </c>
      <c r="B1279" s="2" t="str">
        <f>"00744060"</f>
        <v>00744060</v>
      </c>
      <c r="C1279" s="3" t="s">
        <v>11</v>
      </c>
    </row>
    <row r="1280" spans="1:3" x14ac:dyDescent="0.45">
      <c r="A1280" s="2">
        <v>1275</v>
      </c>
      <c r="B1280" s="2" t="str">
        <f>"00744866"</f>
        <v>00744866</v>
      </c>
      <c r="C1280" s="3" t="s">
        <v>4</v>
      </c>
    </row>
    <row r="1281" spans="1:3" x14ac:dyDescent="0.45">
      <c r="A1281" s="2">
        <v>1276</v>
      </c>
      <c r="B1281" s="2" t="str">
        <f>"00745707"</f>
        <v>00745707</v>
      </c>
      <c r="C1281" s="3" t="s">
        <v>4</v>
      </c>
    </row>
    <row r="1282" spans="1:3" x14ac:dyDescent="0.45">
      <c r="A1282" s="2">
        <v>1277</v>
      </c>
      <c r="B1282" s="2" t="str">
        <f>"00745906"</f>
        <v>00745906</v>
      </c>
      <c r="C1282" s="3" t="str">
        <f>"002"</f>
        <v>002</v>
      </c>
    </row>
    <row r="1283" spans="1:3" x14ac:dyDescent="0.45">
      <c r="A1283" s="2">
        <v>1278</v>
      </c>
      <c r="B1283" s="2" t="str">
        <f>"00746519"</f>
        <v>00746519</v>
      </c>
      <c r="C1283" s="3" t="s">
        <v>4</v>
      </c>
    </row>
    <row r="1284" spans="1:3" x14ac:dyDescent="0.45">
      <c r="A1284" s="2">
        <v>1279</v>
      </c>
      <c r="B1284" s="2" t="str">
        <f>"00749459"</f>
        <v>00749459</v>
      </c>
      <c r="C1284" s="3" t="s">
        <v>4</v>
      </c>
    </row>
    <row r="1285" spans="1:3" x14ac:dyDescent="0.45">
      <c r="A1285" s="2">
        <v>1280</v>
      </c>
      <c r="B1285" s="2" t="str">
        <f>"00751388"</f>
        <v>00751388</v>
      </c>
      <c r="C1285" s="3" t="s">
        <v>4</v>
      </c>
    </row>
    <row r="1286" spans="1:3" x14ac:dyDescent="0.45">
      <c r="A1286" s="2">
        <v>1281</v>
      </c>
      <c r="B1286" s="2" t="str">
        <f>"00754093"</f>
        <v>00754093</v>
      </c>
      <c r="C1286" s="3" t="str">
        <f>"004"</f>
        <v>004</v>
      </c>
    </row>
    <row r="1287" spans="1:3" x14ac:dyDescent="0.45">
      <c r="A1287" s="2">
        <v>1282</v>
      </c>
      <c r="B1287" s="2" t="str">
        <f>"00754125"</f>
        <v>00754125</v>
      </c>
      <c r="C1287" s="3" t="s">
        <v>8</v>
      </c>
    </row>
    <row r="1288" spans="1:3" x14ac:dyDescent="0.45">
      <c r="A1288" s="2">
        <v>1283</v>
      </c>
      <c r="B1288" s="2" t="str">
        <f>"00755940"</f>
        <v>00755940</v>
      </c>
      <c r="C1288" s="3" t="str">
        <f>"002"</f>
        <v>002</v>
      </c>
    </row>
    <row r="1289" spans="1:3" x14ac:dyDescent="0.45">
      <c r="A1289" s="2">
        <v>1284</v>
      </c>
      <c r="B1289" s="2" t="str">
        <f>"00756382"</f>
        <v>00756382</v>
      </c>
      <c r="C1289" s="3" t="s">
        <v>8</v>
      </c>
    </row>
    <row r="1290" spans="1:3" x14ac:dyDescent="0.45">
      <c r="A1290" s="2">
        <v>1285</v>
      </c>
      <c r="B1290" s="2" t="str">
        <f>"00756800"</f>
        <v>00756800</v>
      </c>
      <c r="C1290" s="3" t="s">
        <v>4</v>
      </c>
    </row>
    <row r="1291" spans="1:3" x14ac:dyDescent="0.45">
      <c r="A1291" s="2">
        <v>1286</v>
      </c>
      <c r="B1291" s="2" t="str">
        <f>"00757843"</f>
        <v>00757843</v>
      </c>
      <c r="C1291" s="3" t="s">
        <v>11</v>
      </c>
    </row>
    <row r="1292" spans="1:3" x14ac:dyDescent="0.45">
      <c r="A1292" s="2">
        <v>1287</v>
      </c>
      <c r="B1292" s="2" t="str">
        <f>"00759119"</f>
        <v>00759119</v>
      </c>
      <c r="C1292" s="3" t="s">
        <v>4</v>
      </c>
    </row>
    <row r="1293" spans="1:3" x14ac:dyDescent="0.45">
      <c r="A1293" s="2">
        <v>1288</v>
      </c>
      <c r="B1293" s="2" t="str">
        <f>"00759173"</f>
        <v>00759173</v>
      </c>
      <c r="C1293" s="3" t="s">
        <v>4</v>
      </c>
    </row>
    <row r="1294" spans="1:3" x14ac:dyDescent="0.45">
      <c r="A1294" s="2">
        <v>1289</v>
      </c>
      <c r="B1294" s="2" t="str">
        <f>"00759287"</f>
        <v>00759287</v>
      </c>
      <c r="C1294" s="3" t="s">
        <v>4</v>
      </c>
    </row>
    <row r="1295" spans="1:3" x14ac:dyDescent="0.45">
      <c r="A1295" s="2">
        <v>1290</v>
      </c>
      <c r="B1295" s="2" t="str">
        <f>"00759432"</f>
        <v>00759432</v>
      </c>
      <c r="C1295" s="3" t="s">
        <v>6</v>
      </c>
    </row>
    <row r="1296" spans="1:3" x14ac:dyDescent="0.45">
      <c r="A1296" s="2">
        <v>1291</v>
      </c>
      <c r="B1296" s="2" t="str">
        <f>"00759700"</f>
        <v>00759700</v>
      </c>
      <c r="C1296" s="3" t="s">
        <v>11</v>
      </c>
    </row>
    <row r="1297" spans="1:3" x14ac:dyDescent="0.45">
      <c r="A1297" s="2">
        <v>1292</v>
      </c>
      <c r="B1297" s="2" t="str">
        <f>"00759788"</f>
        <v>00759788</v>
      </c>
      <c r="C1297" s="3" t="s">
        <v>4</v>
      </c>
    </row>
    <row r="1298" spans="1:3" x14ac:dyDescent="0.45">
      <c r="A1298" s="2">
        <v>1293</v>
      </c>
      <c r="B1298" s="2" t="str">
        <f>"00759862"</f>
        <v>00759862</v>
      </c>
      <c r="C1298" s="3" t="s">
        <v>4</v>
      </c>
    </row>
    <row r="1299" spans="1:3" x14ac:dyDescent="0.45">
      <c r="A1299" s="2">
        <v>1294</v>
      </c>
      <c r="B1299" s="2" t="str">
        <f>"00760339"</f>
        <v>00760339</v>
      </c>
      <c r="C1299" s="3" t="s">
        <v>4</v>
      </c>
    </row>
    <row r="1300" spans="1:3" x14ac:dyDescent="0.45">
      <c r="A1300" s="2">
        <v>1295</v>
      </c>
      <c r="B1300" s="2" t="str">
        <f>"00760517"</f>
        <v>00760517</v>
      </c>
      <c r="C1300" s="3" t="s">
        <v>4</v>
      </c>
    </row>
    <row r="1301" spans="1:3" x14ac:dyDescent="0.45">
      <c r="A1301" s="2">
        <v>1296</v>
      </c>
      <c r="B1301" s="2" t="str">
        <f>"00760845"</f>
        <v>00760845</v>
      </c>
      <c r="C1301" s="3" t="s">
        <v>8</v>
      </c>
    </row>
    <row r="1302" spans="1:3" x14ac:dyDescent="0.45">
      <c r="A1302" s="2">
        <v>1297</v>
      </c>
      <c r="B1302" s="2" t="str">
        <f>"00760862"</f>
        <v>00760862</v>
      </c>
      <c r="C1302" s="3" t="s">
        <v>8</v>
      </c>
    </row>
    <row r="1303" spans="1:3" x14ac:dyDescent="0.45">
      <c r="A1303" s="2">
        <v>1298</v>
      </c>
      <c r="B1303" s="2" t="str">
        <f>"00760924"</f>
        <v>00760924</v>
      </c>
      <c r="C1303" s="3" t="str">
        <f>"004"</f>
        <v>004</v>
      </c>
    </row>
    <row r="1304" spans="1:3" x14ac:dyDescent="0.45">
      <c r="A1304" s="2">
        <v>1299</v>
      </c>
      <c r="B1304" s="2" t="str">
        <f>"00761635"</f>
        <v>00761635</v>
      </c>
      <c r="C1304" s="3" t="s">
        <v>4</v>
      </c>
    </row>
    <row r="1305" spans="1:3" x14ac:dyDescent="0.45">
      <c r="A1305" s="2">
        <v>1300</v>
      </c>
      <c r="B1305" s="2" t="str">
        <f>"00761805"</f>
        <v>00761805</v>
      </c>
      <c r="C1305" s="3" t="s">
        <v>4</v>
      </c>
    </row>
    <row r="1306" spans="1:3" x14ac:dyDescent="0.45">
      <c r="A1306" s="2">
        <v>1301</v>
      </c>
      <c r="B1306" s="2" t="str">
        <f>"00762067"</f>
        <v>00762067</v>
      </c>
      <c r="C1306" s="3" t="s">
        <v>8</v>
      </c>
    </row>
    <row r="1307" spans="1:3" x14ac:dyDescent="0.45">
      <c r="A1307" s="2">
        <v>1302</v>
      </c>
      <c r="B1307" s="2" t="str">
        <f>"00762273"</f>
        <v>00762273</v>
      </c>
      <c r="C1307" s="3" t="s">
        <v>4</v>
      </c>
    </row>
    <row r="1308" spans="1:3" x14ac:dyDescent="0.45">
      <c r="A1308" s="2">
        <v>1303</v>
      </c>
      <c r="B1308" s="2" t="str">
        <f>"00762331"</f>
        <v>00762331</v>
      </c>
      <c r="C1308" s="3" t="str">
        <f>"002"</f>
        <v>002</v>
      </c>
    </row>
    <row r="1309" spans="1:3" x14ac:dyDescent="0.45">
      <c r="A1309" s="2">
        <v>1304</v>
      </c>
      <c r="B1309" s="2" t="str">
        <f>"00762432"</f>
        <v>00762432</v>
      </c>
      <c r="C1309" s="3" t="s">
        <v>4</v>
      </c>
    </row>
    <row r="1310" spans="1:3" x14ac:dyDescent="0.45">
      <c r="A1310" s="2">
        <v>1305</v>
      </c>
      <c r="B1310" s="2" t="str">
        <f>"00762437"</f>
        <v>00762437</v>
      </c>
      <c r="C1310" s="3" t="s">
        <v>4</v>
      </c>
    </row>
    <row r="1311" spans="1:3" x14ac:dyDescent="0.45">
      <c r="A1311" s="2">
        <v>1306</v>
      </c>
      <c r="B1311" s="2" t="str">
        <f>"00762600"</f>
        <v>00762600</v>
      </c>
      <c r="C1311" s="3" t="s">
        <v>4</v>
      </c>
    </row>
    <row r="1312" spans="1:3" x14ac:dyDescent="0.45">
      <c r="A1312" s="2">
        <v>1307</v>
      </c>
      <c r="B1312" s="2" t="str">
        <f>"00762862"</f>
        <v>00762862</v>
      </c>
      <c r="C1312" s="3" t="s">
        <v>4</v>
      </c>
    </row>
    <row r="1313" spans="1:3" x14ac:dyDescent="0.45">
      <c r="A1313" s="2">
        <v>1308</v>
      </c>
      <c r="B1313" s="2" t="str">
        <f>"00762902"</f>
        <v>00762902</v>
      </c>
      <c r="C1313" s="3" t="s">
        <v>4</v>
      </c>
    </row>
    <row r="1314" spans="1:3" x14ac:dyDescent="0.45">
      <c r="A1314" s="2">
        <v>1309</v>
      </c>
      <c r="B1314" s="2" t="str">
        <f>"00763124"</f>
        <v>00763124</v>
      </c>
      <c r="C1314" s="3" t="s">
        <v>4</v>
      </c>
    </row>
    <row r="1315" spans="1:3" x14ac:dyDescent="0.45">
      <c r="A1315" s="2">
        <v>1310</v>
      </c>
      <c r="B1315" s="2" t="str">
        <f>"00763247"</f>
        <v>00763247</v>
      </c>
      <c r="C1315" s="3" t="s">
        <v>4</v>
      </c>
    </row>
    <row r="1316" spans="1:3" x14ac:dyDescent="0.45">
      <c r="A1316" s="2">
        <v>1311</v>
      </c>
      <c r="B1316" s="2" t="str">
        <f>"00763257"</f>
        <v>00763257</v>
      </c>
      <c r="C1316" s="3" t="s">
        <v>4</v>
      </c>
    </row>
    <row r="1317" spans="1:3" x14ac:dyDescent="0.45">
      <c r="A1317" s="2">
        <v>1312</v>
      </c>
      <c r="B1317" s="2" t="str">
        <f>"00763313"</f>
        <v>00763313</v>
      </c>
      <c r="C1317" s="3" t="s">
        <v>4</v>
      </c>
    </row>
    <row r="1318" spans="1:3" x14ac:dyDescent="0.45">
      <c r="A1318" s="2">
        <v>1313</v>
      </c>
      <c r="B1318" s="2" t="str">
        <f>"00763507"</f>
        <v>00763507</v>
      </c>
      <c r="C1318" s="3" t="s">
        <v>5</v>
      </c>
    </row>
    <row r="1319" spans="1:3" x14ac:dyDescent="0.45">
      <c r="A1319" s="2">
        <v>1314</v>
      </c>
      <c r="B1319" s="2" t="str">
        <f>"00763561"</f>
        <v>00763561</v>
      </c>
      <c r="C1319" s="3" t="s">
        <v>8</v>
      </c>
    </row>
    <row r="1320" spans="1:3" x14ac:dyDescent="0.45">
      <c r="A1320" s="2">
        <v>1315</v>
      </c>
      <c r="B1320" s="2" t="str">
        <f>"00764006"</f>
        <v>00764006</v>
      </c>
      <c r="C1320" s="3" t="s">
        <v>4</v>
      </c>
    </row>
    <row r="1321" spans="1:3" x14ac:dyDescent="0.45">
      <c r="A1321" s="2">
        <v>1316</v>
      </c>
      <c r="B1321" s="2" t="str">
        <f>"00764342"</f>
        <v>00764342</v>
      </c>
      <c r="C1321" s="3" t="s">
        <v>4</v>
      </c>
    </row>
    <row r="1322" spans="1:3" x14ac:dyDescent="0.45">
      <c r="A1322" s="2">
        <v>1317</v>
      </c>
      <c r="B1322" s="2" t="str">
        <f>"00765171"</f>
        <v>00765171</v>
      </c>
      <c r="C1322" s="3" t="s">
        <v>4</v>
      </c>
    </row>
    <row r="1323" spans="1:3" x14ac:dyDescent="0.45">
      <c r="A1323" s="2">
        <v>1318</v>
      </c>
      <c r="B1323" s="2" t="str">
        <f>"00765541"</f>
        <v>00765541</v>
      </c>
      <c r="C1323" s="3" t="s">
        <v>4</v>
      </c>
    </row>
    <row r="1324" spans="1:3" x14ac:dyDescent="0.45">
      <c r="A1324" s="2">
        <v>1319</v>
      </c>
      <c r="B1324" s="2" t="str">
        <f>"00765697"</f>
        <v>00765697</v>
      </c>
      <c r="C1324" s="3" t="str">
        <f>"004"</f>
        <v>004</v>
      </c>
    </row>
    <row r="1325" spans="1:3" x14ac:dyDescent="0.45">
      <c r="A1325" s="2">
        <v>1320</v>
      </c>
      <c r="B1325" s="2" t="str">
        <f>"00766158"</f>
        <v>00766158</v>
      </c>
      <c r="C1325" s="3" t="s">
        <v>4</v>
      </c>
    </row>
    <row r="1326" spans="1:3" x14ac:dyDescent="0.45">
      <c r="A1326" s="2">
        <v>1321</v>
      </c>
      <c r="B1326" s="2" t="str">
        <f>"00766430"</f>
        <v>00766430</v>
      </c>
      <c r="C1326" s="3" t="s">
        <v>4</v>
      </c>
    </row>
    <row r="1327" spans="1:3" x14ac:dyDescent="0.45">
      <c r="A1327" s="2">
        <v>1322</v>
      </c>
      <c r="B1327" s="2" t="str">
        <f>"00766510"</f>
        <v>00766510</v>
      </c>
      <c r="C1327" s="3" t="s">
        <v>4</v>
      </c>
    </row>
    <row r="1328" spans="1:3" x14ac:dyDescent="0.45">
      <c r="A1328" s="2">
        <v>1323</v>
      </c>
      <c r="B1328" s="2" t="str">
        <f>"00766665"</f>
        <v>00766665</v>
      </c>
      <c r="C1328" s="3" t="s">
        <v>4</v>
      </c>
    </row>
    <row r="1329" spans="1:3" x14ac:dyDescent="0.45">
      <c r="A1329" s="2">
        <v>1324</v>
      </c>
      <c r="B1329" s="2" t="str">
        <f>"00768134"</f>
        <v>00768134</v>
      </c>
      <c r="C1329" s="3" t="s">
        <v>4</v>
      </c>
    </row>
    <row r="1330" spans="1:3" x14ac:dyDescent="0.45">
      <c r="A1330" s="2">
        <v>1325</v>
      </c>
      <c r="B1330" s="2" t="str">
        <f>"00768467"</f>
        <v>00768467</v>
      </c>
      <c r="C1330" s="3" t="s">
        <v>6</v>
      </c>
    </row>
    <row r="1331" spans="1:3" x14ac:dyDescent="0.45">
      <c r="A1331" s="2">
        <v>1326</v>
      </c>
      <c r="B1331" s="2" t="str">
        <f>"00769484"</f>
        <v>00769484</v>
      </c>
      <c r="C1331" s="3" t="str">
        <f>"002"</f>
        <v>002</v>
      </c>
    </row>
    <row r="1332" spans="1:3" x14ac:dyDescent="0.45">
      <c r="A1332" s="2">
        <v>1327</v>
      </c>
      <c r="B1332" s="2" t="str">
        <f>"00769524"</f>
        <v>00769524</v>
      </c>
      <c r="C1332" s="3" t="s">
        <v>8</v>
      </c>
    </row>
    <row r="1333" spans="1:3" x14ac:dyDescent="0.45">
      <c r="A1333" s="2">
        <v>1328</v>
      </c>
      <c r="B1333" s="2" t="str">
        <f>"00769627"</f>
        <v>00769627</v>
      </c>
      <c r="C1333" s="3" t="s">
        <v>4</v>
      </c>
    </row>
    <row r="1334" spans="1:3" x14ac:dyDescent="0.45">
      <c r="A1334" s="2">
        <v>1329</v>
      </c>
      <c r="B1334" s="2" t="str">
        <f>"00769824"</f>
        <v>00769824</v>
      </c>
      <c r="C1334" s="3" t="s">
        <v>10</v>
      </c>
    </row>
    <row r="1335" spans="1:3" x14ac:dyDescent="0.45">
      <c r="A1335" s="2">
        <v>1330</v>
      </c>
      <c r="B1335" s="2" t="str">
        <f>"00770088"</f>
        <v>00770088</v>
      </c>
      <c r="C1335" s="3" t="str">
        <f>"002"</f>
        <v>002</v>
      </c>
    </row>
    <row r="1336" spans="1:3" x14ac:dyDescent="0.45">
      <c r="A1336" s="2">
        <v>1331</v>
      </c>
      <c r="B1336" s="2" t="str">
        <f>"00770124"</f>
        <v>00770124</v>
      </c>
      <c r="C1336" s="3" t="s">
        <v>4</v>
      </c>
    </row>
    <row r="1337" spans="1:3" x14ac:dyDescent="0.45">
      <c r="A1337" s="2">
        <v>1332</v>
      </c>
      <c r="B1337" s="2" t="str">
        <f>"00770203"</f>
        <v>00770203</v>
      </c>
      <c r="C1337" s="3" t="s">
        <v>4</v>
      </c>
    </row>
    <row r="1338" spans="1:3" x14ac:dyDescent="0.45">
      <c r="A1338" s="2">
        <v>1333</v>
      </c>
      <c r="B1338" s="2" t="str">
        <f>"00770250"</f>
        <v>00770250</v>
      </c>
      <c r="C1338" s="3" t="s">
        <v>4</v>
      </c>
    </row>
    <row r="1339" spans="1:3" x14ac:dyDescent="0.45">
      <c r="A1339" s="2">
        <v>1334</v>
      </c>
      <c r="B1339" s="2" t="str">
        <f>"00770507"</f>
        <v>00770507</v>
      </c>
      <c r="C1339" s="3" t="s">
        <v>4</v>
      </c>
    </row>
    <row r="1340" spans="1:3" x14ac:dyDescent="0.45">
      <c r="A1340" s="2">
        <v>1335</v>
      </c>
      <c r="B1340" s="2" t="str">
        <f>"00770592"</f>
        <v>00770592</v>
      </c>
      <c r="C1340" s="3" t="s">
        <v>4</v>
      </c>
    </row>
    <row r="1341" spans="1:3" x14ac:dyDescent="0.45">
      <c r="A1341" s="2">
        <v>1336</v>
      </c>
      <c r="B1341" s="2" t="str">
        <f>"00770708"</f>
        <v>00770708</v>
      </c>
      <c r="C1341" s="3" t="s">
        <v>4</v>
      </c>
    </row>
    <row r="1342" spans="1:3" x14ac:dyDescent="0.45">
      <c r="A1342" s="2">
        <v>1337</v>
      </c>
      <c r="B1342" s="2" t="str">
        <f>"00770727"</f>
        <v>00770727</v>
      </c>
      <c r="C1342" s="3" t="s">
        <v>4</v>
      </c>
    </row>
    <row r="1343" spans="1:3" x14ac:dyDescent="0.45">
      <c r="A1343" s="2">
        <v>1338</v>
      </c>
      <c r="B1343" s="2" t="str">
        <f>"00770917"</f>
        <v>00770917</v>
      </c>
      <c r="C1343" s="3" t="s">
        <v>4</v>
      </c>
    </row>
    <row r="1344" spans="1:3" x14ac:dyDescent="0.45">
      <c r="A1344" s="2">
        <v>1339</v>
      </c>
      <c r="B1344" s="2" t="str">
        <f>"00771022"</f>
        <v>00771022</v>
      </c>
      <c r="C1344" s="3" t="s">
        <v>4</v>
      </c>
    </row>
    <row r="1345" spans="1:3" x14ac:dyDescent="0.45">
      <c r="A1345" s="2">
        <v>1340</v>
      </c>
      <c r="B1345" s="2" t="str">
        <f>"00771093"</f>
        <v>00771093</v>
      </c>
      <c r="C1345" s="3" t="s">
        <v>4</v>
      </c>
    </row>
    <row r="1346" spans="1:3" x14ac:dyDescent="0.45">
      <c r="A1346" s="2">
        <v>1341</v>
      </c>
      <c r="B1346" s="2" t="str">
        <f>"00771336"</f>
        <v>00771336</v>
      </c>
      <c r="C1346" s="3" t="s">
        <v>4</v>
      </c>
    </row>
    <row r="1347" spans="1:3" x14ac:dyDescent="0.45">
      <c r="A1347" s="2">
        <v>1342</v>
      </c>
      <c r="B1347" s="2" t="str">
        <f>"00771355"</f>
        <v>00771355</v>
      </c>
      <c r="C1347" s="3" t="s">
        <v>8</v>
      </c>
    </row>
    <row r="1348" spans="1:3" x14ac:dyDescent="0.45">
      <c r="A1348" s="2">
        <v>1343</v>
      </c>
      <c r="B1348" s="2" t="str">
        <f>"00771568"</f>
        <v>00771568</v>
      </c>
      <c r="C1348" s="3" t="s">
        <v>4</v>
      </c>
    </row>
    <row r="1349" spans="1:3" x14ac:dyDescent="0.45">
      <c r="A1349" s="2">
        <v>1344</v>
      </c>
      <c r="B1349" s="2" t="str">
        <f>"00771954"</f>
        <v>00771954</v>
      </c>
      <c r="C1349" s="3" t="s">
        <v>8</v>
      </c>
    </row>
    <row r="1350" spans="1:3" x14ac:dyDescent="0.45">
      <c r="A1350" s="2">
        <v>1345</v>
      </c>
      <c r="B1350" s="2" t="str">
        <f>"00772018"</f>
        <v>00772018</v>
      </c>
      <c r="C1350" s="3" t="s">
        <v>11</v>
      </c>
    </row>
    <row r="1351" spans="1:3" x14ac:dyDescent="0.45">
      <c r="A1351" s="2">
        <v>1346</v>
      </c>
      <c r="B1351" s="2" t="str">
        <f>"00772049"</f>
        <v>00772049</v>
      </c>
      <c r="C1351" s="3" t="s">
        <v>8</v>
      </c>
    </row>
    <row r="1352" spans="1:3" x14ac:dyDescent="0.45">
      <c r="A1352" s="2">
        <v>1347</v>
      </c>
      <c r="B1352" s="2" t="str">
        <f>"00772212"</f>
        <v>00772212</v>
      </c>
      <c r="C1352" s="3" t="s">
        <v>4</v>
      </c>
    </row>
    <row r="1353" spans="1:3" x14ac:dyDescent="0.45">
      <c r="A1353" s="2">
        <v>1348</v>
      </c>
      <c r="B1353" s="2" t="str">
        <f>"00772456"</f>
        <v>00772456</v>
      </c>
      <c r="C1353" s="3" t="s">
        <v>4</v>
      </c>
    </row>
    <row r="1354" spans="1:3" x14ac:dyDescent="0.45">
      <c r="A1354" s="2">
        <v>1349</v>
      </c>
      <c r="B1354" s="2" t="str">
        <f>"00772510"</f>
        <v>00772510</v>
      </c>
      <c r="C1354" s="3" t="s">
        <v>4</v>
      </c>
    </row>
    <row r="1355" spans="1:3" x14ac:dyDescent="0.45">
      <c r="A1355" s="2">
        <v>1350</v>
      </c>
      <c r="B1355" s="2" t="str">
        <f>"00772546"</f>
        <v>00772546</v>
      </c>
      <c r="C1355" s="3" t="s">
        <v>4</v>
      </c>
    </row>
    <row r="1356" spans="1:3" x14ac:dyDescent="0.45">
      <c r="A1356" s="2">
        <v>1351</v>
      </c>
      <c r="B1356" s="2" t="str">
        <f>"00772559"</f>
        <v>00772559</v>
      </c>
      <c r="C1356" s="3" t="s">
        <v>4</v>
      </c>
    </row>
    <row r="1357" spans="1:3" x14ac:dyDescent="0.45">
      <c r="A1357" s="2">
        <v>1352</v>
      </c>
      <c r="B1357" s="2" t="str">
        <f>"00772642"</f>
        <v>00772642</v>
      </c>
      <c r="C1357" s="3" t="s">
        <v>6</v>
      </c>
    </row>
    <row r="1358" spans="1:3" x14ac:dyDescent="0.45">
      <c r="A1358" s="2">
        <v>1353</v>
      </c>
      <c r="B1358" s="2" t="str">
        <f>"00772697"</f>
        <v>00772697</v>
      </c>
      <c r="C1358" s="3" t="s">
        <v>4</v>
      </c>
    </row>
    <row r="1359" spans="1:3" x14ac:dyDescent="0.45">
      <c r="A1359" s="2">
        <v>1354</v>
      </c>
      <c r="B1359" s="2" t="str">
        <f>"00772824"</f>
        <v>00772824</v>
      </c>
      <c r="C1359" s="3" t="s">
        <v>8</v>
      </c>
    </row>
    <row r="1360" spans="1:3" x14ac:dyDescent="0.45">
      <c r="A1360" s="2">
        <v>1355</v>
      </c>
      <c r="B1360" s="2" t="str">
        <f>"00773125"</f>
        <v>00773125</v>
      </c>
      <c r="C1360" s="3" t="str">
        <f>"002"</f>
        <v>002</v>
      </c>
    </row>
    <row r="1361" spans="1:3" x14ac:dyDescent="0.45">
      <c r="A1361" s="2">
        <v>1356</v>
      </c>
      <c r="B1361" s="2" t="str">
        <f>"00773217"</f>
        <v>00773217</v>
      </c>
      <c r="C1361" s="3" t="s">
        <v>4</v>
      </c>
    </row>
    <row r="1362" spans="1:3" x14ac:dyDescent="0.45">
      <c r="A1362" s="2">
        <v>1357</v>
      </c>
      <c r="B1362" s="2" t="str">
        <f>"00773235"</f>
        <v>00773235</v>
      </c>
      <c r="C1362" s="3" t="s">
        <v>4</v>
      </c>
    </row>
    <row r="1363" spans="1:3" x14ac:dyDescent="0.45">
      <c r="A1363" s="2">
        <v>1358</v>
      </c>
      <c r="B1363" s="2" t="str">
        <f>"00773332"</f>
        <v>00773332</v>
      </c>
      <c r="C1363" s="3" t="s">
        <v>4</v>
      </c>
    </row>
    <row r="1364" spans="1:3" x14ac:dyDescent="0.45">
      <c r="A1364" s="2">
        <v>1359</v>
      </c>
      <c r="B1364" s="2" t="str">
        <f>"00773713"</f>
        <v>00773713</v>
      </c>
      <c r="C1364" s="3" t="s">
        <v>4</v>
      </c>
    </row>
    <row r="1365" spans="1:3" x14ac:dyDescent="0.45">
      <c r="A1365" s="2">
        <v>1360</v>
      </c>
      <c r="B1365" s="2" t="str">
        <f>"00773783"</f>
        <v>00773783</v>
      </c>
      <c r="C1365" s="3" t="s">
        <v>4</v>
      </c>
    </row>
    <row r="1366" spans="1:3" x14ac:dyDescent="0.45">
      <c r="A1366" s="2">
        <v>1361</v>
      </c>
      <c r="B1366" s="2" t="str">
        <f>"00773837"</f>
        <v>00773837</v>
      </c>
      <c r="C1366" s="3" t="s">
        <v>4</v>
      </c>
    </row>
    <row r="1367" spans="1:3" x14ac:dyDescent="0.45">
      <c r="A1367" s="2">
        <v>1362</v>
      </c>
      <c r="B1367" s="2" t="str">
        <f>"00774291"</f>
        <v>00774291</v>
      </c>
      <c r="C1367" s="3" t="s">
        <v>4</v>
      </c>
    </row>
    <row r="1368" spans="1:3" x14ac:dyDescent="0.45">
      <c r="A1368" s="2">
        <v>1363</v>
      </c>
      <c r="B1368" s="2" t="str">
        <f>"00774663"</f>
        <v>00774663</v>
      </c>
      <c r="C1368" s="3" t="s">
        <v>4</v>
      </c>
    </row>
    <row r="1369" spans="1:3" x14ac:dyDescent="0.45">
      <c r="A1369" s="2">
        <v>1364</v>
      </c>
      <c r="B1369" s="2" t="str">
        <f>"00774755"</f>
        <v>00774755</v>
      </c>
      <c r="C1369" s="3" t="str">
        <f>"002"</f>
        <v>002</v>
      </c>
    </row>
    <row r="1370" spans="1:3" x14ac:dyDescent="0.45">
      <c r="A1370" s="2">
        <v>1365</v>
      </c>
      <c r="B1370" s="2" t="str">
        <f>"00774911"</f>
        <v>00774911</v>
      </c>
      <c r="C1370" s="3" t="s">
        <v>4</v>
      </c>
    </row>
    <row r="1371" spans="1:3" x14ac:dyDescent="0.45">
      <c r="A1371" s="2">
        <v>1366</v>
      </c>
      <c r="B1371" s="2" t="str">
        <f>"00774970"</f>
        <v>00774970</v>
      </c>
      <c r="C1371" s="3" t="s">
        <v>4</v>
      </c>
    </row>
    <row r="1372" spans="1:3" x14ac:dyDescent="0.45">
      <c r="A1372" s="2">
        <v>1367</v>
      </c>
      <c r="B1372" s="2" t="str">
        <f>"00775658"</f>
        <v>00775658</v>
      </c>
      <c r="C1372" s="3" t="s">
        <v>5</v>
      </c>
    </row>
    <row r="1373" spans="1:3" x14ac:dyDescent="0.45">
      <c r="A1373" s="2">
        <v>1368</v>
      </c>
      <c r="B1373" s="2" t="str">
        <f>"00775675"</f>
        <v>00775675</v>
      </c>
      <c r="C1373" s="3" t="s">
        <v>4</v>
      </c>
    </row>
    <row r="1374" spans="1:3" x14ac:dyDescent="0.45">
      <c r="A1374" s="2">
        <v>1369</v>
      </c>
      <c r="B1374" s="2" t="str">
        <f>"00775805"</f>
        <v>00775805</v>
      </c>
      <c r="C1374" s="3" t="s">
        <v>4</v>
      </c>
    </row>
    <row r="1375" spans="1:3" x14ac:dyDescent="0.45">
      <c r="A1375" s="2">
        <v>1370</v>
      </c>
      <c r="B1375" s="2" t="str">
        <f>"00776086"</f>
        <v>00776086</v>
      </c>
      <c r="C1375" s="3" t="s">
        <v>4</v>
      </c>
    </row>
    <row r="1376" spans="1:3" x14ac:dyDescent="0.45">
      <c r="A1376" s="2">
        <v>1371</v>
      </c>
      <c r="B1376" s="2" t="str">
        <f>"00776274"</f>
        <v>00776274</v>
      </c>
      <c r="C1376" s="3" t="s">
        <v>4</v>
      </c>
    </row>
    <row r="1377" spans="1:3" x14ac:dyDescent="0.45">
      <c r="A1377" s="2">
        <v>1372</v>
      </c>
      <c r="B1377" s="2" t="str">
        <f>"00776415"</f>
        <v>00776415</v>
      </c>
      <c r="C1377" s="3" t="s">
        <v>4</v>
      </c>
    </row>
    <row r="1378" spans="1:3" x14ac:dyDescent="0.45">
      <c r="A1378" s="2">
        <v>1373</v>
      </c>
      <c r="B1378" s="2" t="str">
        <f>"00776718"</f>
        <v>00776718</v>
      </c>
      <c r="C1378" s="3" t="s">
        <v>4</v>
      </c>
    </row>
    <row r="1379" spans="1:3" x14ac:dyDescent="0.45">
      <c r="A1379" s="2">
        <v>1374</v>
      </c>
      <c r="B1379" s="2" t="str">
        <f>"00777014"</f>
        <v>00777014</v>
      </c>
      <c r="C1379" s="3" t="s">
        <v>4</v>
      </c>
    </row>
    <row r="1380" spans="1:3" x14ac:dyDescent="0.45">
      <c r="A1380" s="2">
        <v>1375</v>
      </c>
      <c r="B1380" s="2" t="str">
        <f>"00777175"</f>
        <v>00777175</v>
      </c>
      <c r="C1380" s="3" t="s">
        <v>4</v>
      </c>
    </row>
    <row r="1381" spans="1:3" x14ac:dyDescent="0.45">
      <c r="A1381" s="2">
        <v>1376</v>
      </c>
      <c r="B1381" s="2" t="str">
        <f>"00777214"</f>
        <v>00777214</v>
      </c>
      <c r="C1381" s="3" t="s">
        <v>11</v>
      </c>
    </row>
    <row r="1382" spans="1:3" x14ac:dyDescent="0.45">
      <c r="A1382" s="2">
        <v>1377</v>
      </c>
      <c r="B1382" s="2" t="str">
        <f>"00777263"</f>
        <v>00777263</v>
      </c>
      <c r="C1382" s="3" t="s">
        <v>4</v>
      </c>
    </row>
    <row r="1383" spans="1:3" x14ac:dyDescent="0.45">
      <c r="A1383" s="2">
        <v>1378</v>
      </c>
      <c r="B1383" s="2" t="str">
        <f>"00778339"</f>
        <v>00778339</v>
      </c>
      <c r="C1383" s="3" t="s">
        <v>4</v>
      </c>
    </row>
    <row r="1384" spans="1:3" x14ac:dyDescent="0.45">
      <c r="A1384" s="2">
        <v>1379</v>
      </c>
      <c r="B1384" s="2" t="str">
        <f>"00778623"</f>
        <v>00778623</v>
      </c>
      <c r="C1384" s="3" t="s">
        <v>4</v>
      </c>
    </row>
    <row r="1385" spans="1:3" x14ac:dyDescent="0.45">
      <c r="A1385" s="2">
        <v>1380</v>
      </c>
      <c r="B1385" s="2" t="str">
        <f>"00778716"</f>
        <v>00778716</v>
      </c>
      <c r="C1385" s="3" t="s">
        <v>11</v>
      </c>
    </row>
    <row r="1386" spans="1:3" x14ac:dyDescent="0.45">
      <c r="A1386" s="2">
        <v>1381</v>
      </c>
      <c r="B1386" s="2" t="str">
        <f>"00779000"</f>
        <v>00779000</v>
      </c>
      <c r="C1386" s="3" t="s">
        <v>4</v>
      </c>
    </row>
    <row r="1387" spans="1:3" x14ac:dyDescent="0.45">
      <c r="A1387" s="2">
        <v>1382</v>
      </c>
      <c r="B1387" s="2" t="str">
        <f>"00779137"</f>
        <v>00779137</v>
      </c>
      <c r="C1387" s="3" t="s">
        <v>4</v>
      </c>
    </row>
    <row r="1388" spans="1:3" x14ac:dyDescent="0.45">
      <c r="A1388" s="2">
        <v>1383</v>
      </c>
      <c r="B1388" s="2" t="str">
        <f>"00779150"</f>
        <v>00779150</v>
      </c>
      <c r="C1388" s="3" t="s">
        <v>8</v>
      </c>
    </row>
    <row r="1389" spans="1:3" x14ac:dyDescent="0.45">
      <c r="A1389" s="2">
        <v>1384</v>
      </c>
      <c r="B1389" s="2" t="str">
        <f>"00779164"</f>
        <v>00779164</v>
      </c>
      <c r="C1389" s="3" t="s">
        <v>4</v>
      </c>
    </row>
    <row r="1390" spans="1:3" x14ac:dyDescent="0.45">
      <c r="A1390" s="2">
        <v>1385</v>
      </c>
      <c r="B1390" s="2" t="str">
        <f>"00779173"</f>
        <v>00779173</v>
      </c>
      <c r="C1390" s="3" t="s">
        <v>4</v>
      </c>
    </row>
    <row r="1391" spans="1:3" x14ac:dyDescent="0.45">
      <c r="A1391" s="2">
        <v>1386</v>
      </c>
      <c r="B1391" s="2" t="str">
        <f>"00779179"</f>
        <v>00779179</v>
      </c>
      <c r="C1391" s="3" t="s">
        <v>5</v>
      </c>
    </row>
    <row r="1392" spans="1:3" x14ac:dyDescent="0.45">
      <c r="A1392" s="2">
        <v>1387</v>
      </c>
      <c r="B1392" s="2" t="str">
        <f>"00779189"</f>
        <v>00779189</v>
      </c>
      <c r="C1392" s="3" t="str">
        <f>"002"</f>
        <v>002</v>
      </c>
    </row>
    <row r="1393" spans="1:3" x14ac:dyDescent="0.45">
      <c r="A1393" s="2">
        <v>1388</v>
      </c>
      <c r="B1393" s="2" t="str">
        <f>"00779455"</f>
        <v>00779455</v>
      </c>
      <c r="C1393" s="3" t="s">
        <v>4</v>
      </c>
    </row>
    <row r="1394" spans="1:3" x14ac:dyDescent="0.45">
      <c r="A1394" s="2">
        <v>1389</v>
      </c>
      <c r="B1394" s="2" t="str">
        <f>"00779513"</f>
        <v>00779513</v>
      </c>
      <c r="C1394" s="3" t="s">
        <v>4</v>
      </c>
    </row>
    <row r="1395" spans="1:3" x14ac:dyDescent="0.45">
      <c r="A1395" s="2">
        <v>1390</v>
      </c>
      <c r="B1395" s="2" t="str">
        <f>"00779984"</f>
        <v>00779984</v>
      </c>
      <c r="C1395" s="3" t="s">
        <v>4</v>
      </c>
    </row>
    <row r="1396" spans="1:3" x14ac:dyDescent="0.45">
      <c r="A1396" s="2">
        <v>1391</v>
      </c>
      <c r="B1396" s="2" t="str">
        <f>"00780127"</f>
        <v>00780127</v>
      </c>
      <c r="C1396" s="3" t="str">
        <f>"002"</f>
        <v>002</v>
      </c>
    </row>
    <row r="1397" spans="1:3" x14ac:dyDescent="0.45">
      <c r="A1397" s="2">
        <v>1392</v>
      </c>
      <c r="B1397" s="2" t="str">
        <f>"00780319"</f>
        <v>00780319</v>
      </c>
      <c r="C1397" s="3" t="s">
        <v>4</v>
      </c>
    </row>
    <row r="1398" spans="1:3" x14ac:dyDescent="0.45">
      <c r="A1398" s="2">
        <v>1393</v>
      </c>
      <c r="B1398" s="2" t="str">
        <f>"00780466"</f>
        <v>00780466</v>
      </c>
      <c r="C1398" s="3" t="s">
        <v>4</v>
      </c>
    </row>
    <row r="1399" spans="1:3" x14ac:dyDescent="0.45">
      <c r="A1399" s="2">
        <v>1394</v>
      </c>
      <c r="B1399" s="2" t="str">
        <f>"00780520"</f>
        <v>00780520</v>
      </c>
      <c r="C1399" s="3" t="s">
        <v>10</v>
      </c>
    </row>
    <row r="1400" spans="1:3" x14ac:dyDescent="0.45">
      <c r="A1400" s="2">
        <v>1395</v>
      </c>
      <c r="B1400" s="2" t="str">
        <f>"00780562"</f>
        <v>00780562</v>
      </c>
      <c r="C1400" s="3" t="str">
        <f>"002"</f>
        <v>002</v>
      </c>
    </row>
    <row r="1401" spans="1:3" x14ac:dyDescent="0.45">
      <c r="A1401" s="2">
        <v>1396</v>
      </c>
      <c r="B1401" s="2" t="str">
        <f>"00781113"</f>
        <v>00781113</v>
      </c>
      <c r="C1401" s="3" t="s">
        <v>4</v>
      </c>
    </row>
    <row r="1402" spans="1:3" x14ac:dyDescent="0.45">
      <c r="A1402" s="2">
        <v>1397</v>
      </c>
      <c r="B1402" s="2" t="str">
        <f>"00781389"</f>
        <v>00781389</v>
      </c>
      <c r="C1402" s="3" t="s">
        <v>4</v>
      </c>
    </row>
    <row r="1403" spans="1:3" x14ac:dyDescent="0.45">
      <c r="A1403" s="2">
        <v>1398</v>
      </c>
      <c r="B1403" s="2" t="str">
        <f>"00781452"</f>
        <v>00781452</v>
      </c>
      <c r="C1403" s="3" t="s">
        <v>5</v>
      </c>
    </row>
    <row r="1404" spans="1:3" x14ac:dyDescent="0.45">
      <c r="A1404" s="2">
        <v>1399</v>
      </c>
      <c r="B1404" s="2" t="str">
        <f>"00781577"</f>
        <v>00781577</v>
      </c>
      <c r="C1404" s="3" t="s">
        <v>8</v>
      </c>
    </row>
    <row r="1405" spans="1:3" x14ac:dyDescent="0.45">
      <c r="A1405" s="2">
        <v>1400</v>
      </c>
      <c r="B1405" s="2" t="str">
        <f>"00781790"</f>
        <v>00781790</v>
      </c>
      <c r="C1405" s="3" t="s">
        <v>4</v>
      </c>
    </row>
    <row r="1406" spans="1:3" x14ac:dyDescent="0.45">
      <c r="A1406" s="2">
        <v>1401</v>
      </c>
      <c r="B1406" s="2" t="str">
        <f>"00781943"</f>
        <v>00781943</v>
      </c>
      <c r="C1406" s="3" t="s">
        <v>4</v>
      </c>
    </row>
    <row r="1407" spans="1:3" x14ac:dyDescent="0.45">
      <c r="A1407" s="2">
        <v>1402</v>
      </c>
      <c r="B1407" s="2" t="str">
        <f>"00782243"</f>
        <v>00782243</v>
      </c>
      <c r="C1407" s="3" t="s">
        <v>8</v>
      </c>
    </row>
    <row r="1408" spans="1:3" x14ac:dyDescent="0.45">
      <c r="A1408" s="2">
        <v>1403</v>
      </c>
      <c r="B1408" s="2" t="str">
        <f>"00782495"</f>
        <v>00782495</v>
      </c>
      <c r="C1408" s="3" t="str">
        <f>"002"</f>
        <v>002</v>
      </c>
    </row>
    <row r="1409" spans="1:3" x14ac:dyDescent="0.45">
      <c r="A1409" s="2">
        <v>1404</v>
      </c>
      <c r="B1409" s="2" t="str">
        <f>"00782572"</f>
        <v>00782572</v>
      </c>
      <c r="C1409" s="3" t="s">
        <v>4</v>
      </c>
    </row>
    <row r="1410" spans="1:3" x14ac:dyDescent="0.45">
      <c r="A1410" s="2">
        <v>1405</v>
      </c>
      <c r="B1410" s="2" t="str">
        <f>"00782720"</f>
        <v>00782720</v>
      </c>
      <c r="C1410" s="3" t="s">
        <v>4</v>
      </c>
    </row>
    <row r="1411" spans="1:3" x14ac:dyDescent="0.45">
      <c r="A1411" s="2">
        <v>1406</v>
      </c>
      <c r="B1411" s="2" t="str">
        <f>"00782910"</f>
        <v>00782910</v>
      </c>
      <c r="C1411" s="3" t="s">
        <v>4</v>
      </c>
    </row>
    <row r="1412" spans="1:3" x14ac:dyDescent="0.45">
      <c r="A1412" s="2">
        <v>1407</v>
      </c>
      <c r="B1412" s="2" t="str">
        <f>"00783033"</f>
        <v>00783033</v>
      </c>
      <c r="C1412" s="3" t="s">
        <v>8</v>
      </c>
    </row>
    <row r="1413" spans="1:3" x14ac:dyDescent="0.45">
      <c r="A1413" s="2">
        <v>1408</v>
      </c>
      <c r="B1413" s="2" t="str">
        <f>"00783096"</f>
        <v>00783096</v>
      </c>
      <c r="C1413" s="3" t="str">
        <f>"002"</f>
        <v>002</v>
      </c>
    </row>
    <row r="1414" spans="1:3" x14ac:dyDescent="0.45">
      <c r="A1414" s="2">
        <v>1409</v>
      </c>
      <c r="B1414" s="2" t="str">
        <f>"00783369"</f>
        <v>00783369</v>
      </c>
      <c r="C1414" s="3" t="s">
        <v>8</v>
      </c>
    </row>
    <row r="1415" spans="1:3" x14ac:dyDescent="0.45">
      <c r="A1415" s="2">
        <v>1410</v>
      </c>
      <c r="B1415" s="2" t="str">
        <f>"00783470"</f>
        <v>00783470</v>
      </c>
      <c r="C1415" s="3" t="s">
        <v>4</v>
      </c>
    </row>
    <row r="1416" spans="1:3" x14ac:dyDescent="0.45">
      <c r="A1416" s="2">
        <v>1411</v>
      </c>
      <c r="B1416" s="2" t="str">
        <f>"00783854"</f>
        <v>00783854</v>
      </c>
      <c r="C1416" s="3" t="s">
        <v>8</v>
      </c>
    </row>
    <row r="1417" spans="1:3" x14ac:dyDescent="0.45">
      <c r="A1417" s="2">
        <v>1412</v>
      </c>
      <c r="B1417" s="2" t="str">
        <f>"00784307"</f>
        <v>00784307</v>
      </c>
      <c r="C1417" s="3" t="s">
        <v>4</v>
      </c>
    </row>
    <row r="1418" spans="1:3" x14ac:dyDescent="0.45">
      <c r="A1418" s="2">
        <v>1413</v>
      </c>
      <c r="B1418" s="2" t="str">
        <f>"00784595"</f>
        <v>00784595</v>
      </c>
      <c r="C1418" s="3" t="s">
        <v>4</v>
      </c>
    </row>
    <row r="1419" spans="1:3" x14ac:dyDescent="0.45">
      <c r="A1419" s="2">
        <v>1414</v>
      </c>
      <c r="B1419" s="2" t="str">
        <f>"00784659"</f>
        <v>00784659</v>
      </c>
      <c r="C1419" s="3" t="str">
        <f>"002"</f>
        <v>002</v>
      </c>
    </row>
    <row r="1420" spans="1:3" x14ac:dyDescent="0.45">
      <c r="A1420" s="2">
        <v>1415</v>
      </c>
      <c r="B1420" s="2" t="str">
        <f>"00784754"</f>
        <v>00784754</v>
      </c>
      <c r="C1420" s="3" t="s">
        <v>4</v>
      </c>
    </row>
    <row r="1421" spans="1:3" x14ac:dyDescent="0.45">
      <c r="A1421" s="2">
        <v>1416</v>
      </c>
      <c r="B1421" s="2" t="str">
        <f>"00784910"</f>
        <v>00784910</v>
      </c>
      <c r="C1421" s="3" t="s">
        <v>4</v>
      </c>
    </row>
    <row r="1422" spans="1:3" x14ac:dyDescent="0.45">
      <c r="A1422" s="2">
        <v>1417</v>
      </c>
      <c r="B1422" s="2" t="str">
        <f>"00784918"</f>
        <v>00784918</v>
      </c>
      <c r="C1422" s="3" t="s">
        <v>4</v>
      </c>
    </row>
    <row r="1423" spans="1:3" x14ac:dyDescent="0.45">
      <c r="A1423" s="2">
        <v>1418</v>
      </c>
      <c r="B1423" s="2" t="str">
        <f>"00785206"</f>
        <v>00785206</v>
      </c>
      <c r="C1423" s="3" t="str">
        <f>"004"</f>
        <v>004</v>
      </c>
    </row>
    <row r="1424" spans="1:3" x14ac:dyDescent="0.45">
      <c r="A1424" s="2">
        <v>1419</v>
      </c>
      <c r="B1424" s="2" t="str">
        <f>"00785750"</f>
        <v>00785750</v>
      </c>
      <c r="C1424" s="3" t="s">
        <v>4</v>
      </c>
    </row>
    <row r="1425" spans="1:3" x14ac:dyDescent="0.45">
      <c r="A1425" s="2">
        <v>1420</v>
      </c>
      <c r="B1425" s="2" t="str">
        <f>"00785870"</f>
        <v>00785870</v>
      </c>
      <c r="C1425" s="3" t="str">
        <f>"002"</f>
        <v>002</v>
      </c>
    </row>
    <row r="1426" spans="1:3" x14ac:dyDescent="0.45">
      <c r="A1426" s="2">
        <v>1421</v>
      </c>
      <c r="B1426" s="2" t="str">
        <f>"00786418"</f>
        <v>00786418</v>
      </c>
      <c r="C1426" s="3" t="s">
        <v>4</v>
      </c>
    </row>
    <row r="1427" spans="1:3" x14ac:dyDescent="0.45">
      <c r="A1427" s="2">
        <v>1422</v>
      </c>
      <c r="B1427" s="2" t="str">
        <f>"00786547"</f>
        <v>00786547</v>
      </c>
      <c r="C1427" s="3" t="s">
        <v>4</v>
      </c>
    </row>
    <row r="1428" spans="1:3" x14ac:dyDescent="0.45">
      <c r="A1428" s="2">
        <v>1423</v>
      </c>
      <c r="B1428" s="2" t="str">
        <f>"00786681"</f>
        <v>00786681</v>
      </c>
      <c r="C1428" s="3" t="s">
        <v>4</v>
      </c>
    </row>
    <row r="1429" spans="1:3" x14ac:dyDescent="0.45">
      <c r="A1429" s="2">
        <v>1424</v>
      </c>
      <c r="B1429" s="2" t="str">
        <f>"00786917"</f>
        <v>00786917</v>
      </c>
      <c r="C1429" s="3" t="s">
        <v>4</v>
      </c>
    </row>
    <row r="1430" spans="1:3" x14ac:dyDescent="0.45">
      <c r="A1430" s="2">
        <v>1425</v>
      </c>
      <c r="B1430" s="2" t="str">
        <f>"00787075"</f>
        <v>00787075</v>
      </c>
      <c r="C1430" s="3" t="s">
        <v>4</v>
      </c>
    </row>
    <row r="1431" spans="1:3" x14ac:dyDescent="0.45">
      <c r="A1431" s="2">
        <v>1426</v>
      </c>
      <c r="B1431" s="2" t="str">
        <f>"00788225"</f>
        <v>00788225</v>
      </c>
      <c r="C1431" s="3" t="s">
        <v>4</v>
      </c>
    </row>
    <row r="1432" spans="1:3" x14ac:dyDescent="0.45">
      <c r="A1432" s="2">
        <v>1427</v>
      </c>
      <c r="B1432" s="2" t="str">
        <f>"00788402"</f>
        <v>00788402</v>
      </c>
      <c r="C1432" s="3" t="s">
        <v>4</v>
      </c>
    </row>
    <row r="1433" spans="1:3" x14ac:dyDescent="0.45">
      <c r="A1433" s="2">
        <v>1428</v>
      </c>
      <c r="B1433" s="2" t="str">
        <f>"00789587"</f>
        <v>00789587</v>
      </c>
      <c r="C1433" s="3" t="s">
        <v>4</v>
      </c>
    </row>
    <row r="1434" spans="1:3" x14ac:dyDescent="0.45">
      <c r="A1434" s="2">
        <v>1429</v>
      </c>
      <c r="B1434" s="2" t="str">
        <f>"00790004"</f>
        <v>00790004</v>
      </c>
      <c r="C1434" s="3" t="s">
        <v>4</v>
      </c>
    </row>
    <row r="1435" spans="1:3" x14ac:dyDescent="0.45">
      <c r="A1435" s="2">
        <v>1430</v>
      </c>
      <c r="B1435" s="2" t="str">
        <f>"00790033"</f>
        <v>00790033</v>
      </c>
      <c r="C1435" s="3" t="s">
        <v>12</v>
      </c>
    </row>
    <row r="1436" spans="1:3" x14ac:dyDescent="0.45">
      <c r="A1436" s="2">
        <v>1431</v>
      </c>
      <c r="B1436" s="2" t="str">
        <f>"00790151"</f>
        <v>00790151</v>
      </c>
      <c r="C1436" s="3" t="s">
        <v>4</v>
      </c>
    </row>
    <row r="1437" spans="1:3" x14ac:dyDescent="0.45">
      <c r="A1437" s="2">
        <v>1432</v>
      </c>
      <c r="B1437" s="2" t="str">
        <f>"00790547"</f>
        <v>00790547</v>
      </c>
      <c r="C1437" s="3" t="s">
        <v>4</v>
      </c>
    </row>
    <row r="1438" spans="1:3" x14ac:dyDescent="0.45">
      <c r="A1438" s="2">
        <v>1433</v>
      </c>
      <c r="B1438" s="2" t="str">
        <f>"00790767"</f>
        <v>00790767</v>
      </c>
      <c r="C1438" s="3" t="s">
        <v>8</v>
      </c>
    </row>
    <row r="1439" spans="1:3" x14ac:dyDescent="0.45">
      <c r="A1439" s="2">
        <v>1434</v>
      </c>
      <c r="B1439" s="2" t="str">
        <f>"00790828"</f>
        <v>00790828</v>
      </c>
      <c r="C1439" s="3" t="s">
        <v>4</v>
      </c>
    </row>
    <row r="1440" spans="1:3" x14ac:dyDescent="0.45">
      <c r="A1440" s="2">
        <v>1435</v>
      </c>
      <c r="B1440" s="2" t="str">
        <f>"00791333"</f>
        <v>00791333</v>
      </c>
      <c r="C1440" s="3" t="s">
        <v>4</v>
      </c>
    </row>
    <row r="1441" spans="1:3" x14ac:dyDescent="0.45">
      <c r="A1441" s="2">
        <v>1436</v>
      </c>
      <c r="B1441" s="2" t="str">
        <f>"00792296"</f>
        <v>00792296</v>
      </c>
      <c r="C1441" s="3" t="s">
        <v>4</v>
      </c>
    </row>
    <row r="1442" spans="1:3" x14ac:dyDescent="0.45">
      <c r="A1442" s="2">
        <v>1437</v>
      </c>
      <c r="B1442" s="2" t="str">
        <f>"00792780"</f>
        <v>00792780</v>
      </c>
      <c r="C1442" s="3" t="s">
        <v>4</v>
      </c>
    </row>
    <row r="1443" spans="1:3" x14ac:dyDescent="0.45">
      <c r="A1443" s="2">
        <v>1438</v>
      </c>
      <c r="B1443" s="2" t="str">
        <f>"00792909"</f>
        <v>00792909</v>
      </c>
      <c r="C1443" s="3" t="s">
        <v>4</v>
      </c>
    </row>
    <row r="1444" spans="1:3" x14ac:dyDescent="0.45">
      <c r="A1444" s="2">
        <v>1439</v>
      </c>
      <c r="B1444" s="2" t="str">
        <f>"00793010"</f>
        <v>00793010</v>
      </c>
      <c r="C1444" s="3" t="s">
        <v>4</v>
      </c>
    </row>
    <row r="1445" spans="1:3" x14ac:dyDescent="0.45">
      <c r="A1445" s="2">
        <v>1440</v>
      </c>
      <c r="B1445" s="2" t="str">
        <f>"00793258"</f>
        <v>00793258</v>
      </c>
      <c r="C1445" s="3" t="s">
        <v>4</v>
      </c>
    </row>
    <row r="1446" spans="1:3" x14ac:dyDescent="0.45">
      <c r="A1446" s="2">
        <v>1441</v>
      </c>
      <c r="B1446" s="2" t="str">
        <f>"00793315"</f>
        <v>00793315</v>
      </c>
      <c r="C1446" s="3" t="s">
        <v>8</v>
      </c>
    </row>
    <row r="1447" spans="1:3" x14ac:dyDescent="0.45">
      <c r="A1447" s="2">
        <v>1442</v>
      </c>
      <c r="B1447" s="2" t="str">
        <f>"00793384"</f>
        <v>00793384</v>
      </c>
      <c r="C1447" s="3" t="s">
        <v>4</v>
      </c>
    </row>
    <row r="1448" spans="1:3" x14ac:dyDescent="0.45">
      <c r="A1448" s="2">
        <v>1443</v>
      </c>
      <c r="B1448" s="2" t="str">
        <f>"00793538"</f>
        <v>00793538</v>
      </c>
      <c r="C1448" s="3" t="s">
        <v>4</v>
      </c>
    </row>
    <row r="1449" spans="1:3" x14ac:dyDescent="0.45">
      <c r="A1449" s="2">
        <v>1444</v>
      </c>
      <c r="B1449" s="2" t="str">
        <f>"00794252"</f>
        <v>00794252</v>
      </c>
      <c r="C1449" s="3" t="s">
        <v>4</v>
      </c>
    </row>
    <row r="1450" spans="1:3" x14ac:dyDescent="0.45">
      <c r="A1450" s="2">
        <v>1445</v>
      </c>
      <c r="B1450" s="2" t="str">
        <f>"00794316"</f>
        <v>00794316</v>
      </c>
      <c r="C1450" s="3" t="s">
        <v>4</v>
      </c>
    </row>
    <row r="1451" spans="1:3" x14ac:dyDescent="0.45">
      <c r="A1451" s="2">
        <v>1446</v>
      </c>
      <c r="B1451" s="2" t="str">
        <f>"00794484"</f>
        <v>00794484</v>
      </c>
      <c r="C1451" s="3" t="s">
        <v>4</v>
      </c>
    </row>
    <row r="1452" spans="1:3" x14ac:dyDescent="0.45">
      <c r="A1452" s="2">
        <v>1447</v>
      </c>
      <c r="B1452" s="2" t="str">
        <f>"00794528"</f>
        <v>00794528</v>
      </c>
      <c r="C1452" s="3" t="s">
        <v>4</v>
      </c>
    </row>
    <row r="1453" spans="1:3" x14ac:dyDescent="0.45">
      <c r="A1453" s="2">
        <v>1448</v>
      </c>
      <c r="B1453" s="2" t="str">
        <f>"00794606"</f>
        <v>00794606</v>
      </c>
      <c r="C1453" s="3" t="s">
        <v>8</v>
      </c>
    </row>
    <row r="1454" spans="1:3" x14ac:dyDescent="0.45">
      <c r="A1454" s="2">
        <v>1449</v>
      </c>
      <c r="B1454" s="2" t="str">
        <f>"00795344"</f>
        <v>00795344</v>
      </c>
      <c r="C1454" s="3" t="s">
        <v>4</v>
      </c>
    </row>
    <row r="1455" spans="1:3" x14ac:dyDescent="0.45">
      <c r="A1455" s="2">
        <v>1450</v>
      </c>
      <c r="B1455" s="2" t="str">
        <f>"00795814"</f>
        <v>00795814</v>
      </c>
      <c r="C1455" s="3" t="s">
        <v>4</v>
      </c>
    </row>
    <row r="1456" spans="1:3" x14ac:dyDescent="0.45">
      <c r="A1456" s="2">
        <v>1451</v>
      </c>
      <c r="B1456" s="2" t="str">
        <f>"00795984"</f>
        <v>00795984</v>
      </c>
      <c r="C1456" s="3" t="s">
        <v>4</v>
      </c>
    </row>
    <row r="1457" spans="1:3" x14ac:dyDescent="0.45">
      <c r="A1457" s="2">
        <v>1452</v>
      </c>
      <c r="B1457" s="2" t="str">
        <f>"00796017"</f>
        <v>00796017</v>
      </c>
      <c r="C1457" s="3" t="s">
        <v>4</v>
      </c>
    </row>
    <row r="1458" spans="1:3" x14ac:dyDescent="0.45">
      <c r="A1458" s="2">
        <v>1453</v>
      </c>
      <c r="B1458" s="2" t="str">
        <f>"00796126"</f>
        <v>00796126</v>
      </c>
      <c r="C1458" s="3" t="s">
        <v>4</v>
      </c>
    </row>
    <row r="1459" spans="1:3" x14ac:dyDescent="0.45">
      <c r="A1459" s="2">
        <v>1454</v>
      </c>
      <c r="B1459" s="2" t="str">
        <f>"00796743"</f>
        <v>00796743</v>
      </c>
      <c r="C1459" s="3" t="s">
        <v>10</v>
      </c>
    </row>
    <row r="1460" spans="1:3" x14ac:dyDescent="0.45">
      <c r="A1460" s="2">
        <v>1455</v>
      </c>
      <c r="B1460" s="2" t="str">
        <f>"00796860"</f>
        <v>00796860</v>
      </c>
      <c r="C1460" s="3" t="s">
        <v>12</v>
      </c>
    </row>
    <row r="1461" spans="1:3" x14ac:dyDescent="0.45">
      <c r="A1461" s="2">
        <v>1456</v>
      </c>
      <c r="B1461" s="2" t="str">
        <f>"00797092"</f>
        <v>00797092</v>
      </c>
      <c r="C1461" s="3" t="s">
        <v>4</v>
      </c>
    </row>
    <row r="1462" spans="1:3" x14ac:dyDescent="0.45">
      <c r="A1462" s="2">
        <v>1457</v>
      </c>
      <c r="B1462" s="2" t="str">
        <f>"00797152"</f>
        <v>00797152</v>
      </c>
      <c r="C1462" s="3" t="s">
        <v>4</v>
      </c>
    </row>
    <row r="1463" spans="1:3" x14ac:dyDescent="0.45">
      <c r="A1463" s="2">
        <v>1458</v>
      </c>
      <c r="B1463" s="2" t="str">
        <f>"00797405"</f>
        <v>00797405</v>
      </c>
      <c r="C1463" s="3" t="s">
        <v>4</v>
      </c>
    </row>
    <row r="1464" spans="1:3" x14ac:dyDescent="0.45">
      <c r="A1464" s="2">
        <v>1459</v>
      </c>
      <c r="B1464" s="2" t="str">
        <f>"00797434"</f>
        <v>00797434</v>
      </c>
      <c r="C1464" s="3" t="s">
        <v>4</v>
      </c>
    </row>
    <row r="1465" spans="1:3" x14ac:dyDescent="0.45">
      <c r="A1465" s="2">
        <v>1460</v>
      </c>
      <c r="B1465" s="2" t="str">
        <f>"00797503"</f>
        <v>00797503</v>
      </c>
      <c r="C1465" s="3" t="s">
        <v>8</v>
      </c>
    </row>
    <row r="1466" spans="1:3" x14ac:dyDescent="0.45">
      <c r="A1466" s="2">
        <v>1461</v>
      </c>
      <c r="B1466" s="2" t="str">
        <f>"00797636"</f>
        <v>00797636</v>
      </c>
      <c r="C1466" s="3" t="s">
        <v>4</v>
      </c>
    </row>
    <row r="1467" spans="1:3" x14ac:dyDescent="0.45">
      <c r="A1467" s="2">
        <v>1462</v>
      </c>
      <c r="B1467" s="2" t="str">
        <f>"00797664"</f>
        <v>00797664</v>
      </c>
      <c r="C1467" s="3" t="s">
        <v>8</v>
      </c>
    </row>
    <row r="1468" spans="1:3" x14ac:dyDescent="0.45">
      <c r="A1468" s="2">
        <v>1463</v>
      </c>
      <c r="B1468" s="2" t="str">
        <f>"00797936"</f>
        <v>00797936</v>
      </c>
      <c r="C1468" s="3" t="s">
        <v>4</v>
      </c>
    </row>
    <row r="1469" spans="1:3" x14ac:dyDescent="0.45">
      <c r="A1469" s="2">
        <v>1464</v>
      </c>
      <c r="B1469" s="2" t="str">
        <f>"00797937"</f>
        <v>00797937</v>
      </c>
      <c r="C1469" s="3" t="s">
        <v>4</v>
      </c>
    </row>
    <row r="1470" spans="1:3" x14ac:dyDescent="0.45">
      <c r="A1470" s="2">
        <v>1465</v>
      </c>
      <c r="B1470" s="2" t="str">
        <f>"00798166"</f>
        <v>00798166</v>
      </c>
      <c r="C1470" s="3" t="s">
        <v>6</v>
      </c>
    </row>
    <row r="1471" spans="1:3" x14ac:dyDescent="0.45">
      <c r="A1471" s="2">
        <v>1466</v>
      </c>
      <c r="B1471" s="2" t="str">
        <f>"00798671"</f>
        <v>00798671</v>
      </c>
      <c r="C1471" s="3" t="s">
        <v>4</v>
      </c>
    </row>
    <row r="1472" spans="1:3" x14ac:dyDescent="0.45">
      <c r="A1472" s="2">
        <v>1467</v>
      </c>
      <c r="B1472" s="2" t="str">
        <f>"00799056"</f>
        <v>00799056</v>
      </c>
      <c r="C1472" s="3" t="s">
        <v>4</v>
      </c>
    </row>
    <row r="1473" spans="1:3" x14ac:dyDescent="0.45">
      <c r="A1473" s="2">
        <v>1468</v>
      </c>
      <c r="B1473" s="2" t="str">
        <f>"00799084"</f>
        <v>00799084</v>
      </c>
      <c r="C1473" s="3" t="s">
        <v>4</v>
      </c>
    </row>
    <row r="1474" spans="1:3" x14ac:dyDescent="0.45">
      <c r="A1474" s="2">
        <v>1469</v>
      </c>
      <c r="B1474" s="2" t="str">
        <f>"00799089"</f>
        <v>00799089</v>
      </c>
      <c r="C1474" s="3" t="s">
        <v>4</v>
      </c>
    </row>
    <row r="1475" spans="1:3" x14ac:dyDescent="0.45">
      <c r="A1475" s="2">
        <v>1470</v>
      </c>
      <c r="B1475" s="2" t="str">
        <f>"00799251"</f>
        <v>00799251</v>
      </c>
      <c r="C1475" s="3" t="s">
        <v>4</v>
      </c>
    </row>
    <row r="1476" spans="1:3" x14ac:dyDescent="0.45">
      <c r="A1476" s="2">
        <v>1471</v>
      </c>
      <c r="B1476" s="2" t="str">
        <f>"00799341"</f>
        <v>00799341</v>
      </c>
      <c r="C1476" s="3" t="s">
        <v>4</v>
      </c>
    </row>
    <row r="1477" spans="1:3" x14ac:dyDescent="0.45">
      <c r="A1477" s="2">
        <v>1472</v>
      </c>
      <c r="B1477" s="2" t="str">
        <f>"00800114"</f>
        <v>00800114</v>
      </c>
      <c r="C1477" s="3" t="s">
        <v>4</v>
      </c>
    </row>
    <row r="1478" spans="1:3" x14ac:dyDescent="0.45">
      <c r="A1478" s="2">
        <v>1473</v>
      </c>
      <c r="B1478" s="2" t="str">
        <f>"00801059"</f>
        <v>00801059</v>
      </c>
      <c r="C1478" s="3" t="s">
        <v>4</v>
      </c>
    </row>
    <row r="1479" spans="1:3" x14ac:dyDescent="0.45">
      <c r="A1479" s="2">
        <v>1474</v>
      </c>
      <c r="B1479" s="2" t="str">
        <f>"00801248"</f>
        <v>00801248</v>
      </c>
      <c r="C1479" s="3" t="s">
        <v>4</v>
      </c>
    </row>
    <row r="1480" spans="1:3" x14ac:dyDescent="0.45">
      <c r="A1480" s="2">
        <v>1475</v>
      </c>
      <c r="B1480" s="2" t="str">
        <f>"00801526"</f>
        <v>00801526</v>
      </c>
      <c r="C1480" s="3" t="str">
        <f>"002"</f>
        <v>002</v>
      </c>
    </row>
    <row r="1481" spans="1:3" x14ac:dyDescent="0.45">
      <c r="A1481" s="2">
        <v>1476</v>
      </c>
      <c r="B1481" s="2" t="str">
        <f>"00801735"</f>
        <v>00801735</v>
      </c>
      <c r="C1481" s="3" t="str">
        <f>"002"</f>
        <v>002</v>
      </c>
    </row>
    <row r="1482" spans="1:3" x14ac:dyDescent="0.45">
      <c r="A1482" s="2">
        <v>1477</v>
      </c>
      <c r="B1482" s="2" t="str">
        <f>"00802147"</f>
        <v>00802147</v>
      </c>
      <c r="C1482" s="3" t="s">
        <v>4</v>
      </c>
    </row>
    <row r="1483" spans="1:3" x14ac:dyDescent="0.45">
      <c r="A1483" s="2">
        <v>1478</v>
      </c>
      <c r="B1483" s="2" t="str">
        <f>"00802219"</f>
        <v>00802219</v>
      </c>
      <c r="C1483" s="3" t="s">
        <v>4</v>
      </c>
    </row>
    <row r="1484" spans="1:3" x14ac:dyDescent="0.45">
      <c r="A1484" s="2">
        <v>1479</v>
      </c>
      <c r="B1484" s="2" t="str">
        <f>"00802347"</f>
        <v>00802347</v>
      </c>
      <c r="C1484" s="3" t="s">
        <v>4</v>
      </c>
    </row>
    <row r="1485" spans="1:3" x14ac:dyDescent="0.45">
      <c r="A1485" s="2">
        <v>1480</v>
      </c>
      <c r="B1485" s="2" t="str">
        <f>"00802442"</f>
        <v>00802442</v>
      </c>
      <c r="C1485" s="3" t="s">
        <v>4</v>
      </c>
    </row>
    <row r="1486" spans="1:3" ht="28.5" x14ac:dyDescent="0.45">
      <c r="A1486" s="2">
        <v>1481</v>
      </c>
      <c r="B1486" s="2" t="str">
        <f>"00802606"</f>
        <v>00802606</v>
      </c>
      <c r="C1486" s="3" t="s">
        <v>7</v>
      </c>
    </row>
    <row r="1487" spans="1:3" x14ac:dyDescent="0.45">
      <c r="A1487" s="2">
        <v>1482</v>
      </c>
      <c r="B1487" s="2" t="str">
        <f>"00802821"</f>
        <v>00802821</v>
      </c>
      <c r="C1487" s="3" t="s">
        <v>4</v>
      </c>
    </row>
    <row r="1488" spans="1:3" x14ac:dyDescent="0.45">
      <c r="A1488" s="2">
        <v>1483</v>
      </c>
      <c r="B1488" s="2" t="str">
        <f>"00802863"</f>
        <v>00802863</v>
      </c>
      <c r="C1488" s="3" t="s">
        <v>4</v>
      </c>
    </row>
    <row r="1489" spans="1:3" x14ac:dyDescent="0.45">
      <c r="A1489" s="2">
        <v>1484</v>
      </c>
      <c r="B1489" s="2" t="str">
        <f>"00802897"</f>
        <v>00802897</v>
      </c>
      <c r="C1489" s="3" t="s">
        <v>4</v>
      </c>
    </row>
    <row r="1490" spans="1:3" x14ac:dyDescent="0.45">
      <c r="A1490" s="2">
        <v>1485</v>
      </c>
      <c r="B1490" s="2" t="str">
        <f>"00802932"</f>
        <v>00802932</v>
      </c>
      <c r="C1490" s="3" t="s">
        <v>4</v>
      </c>
    </row>
    <row r="1491" spans="1:3" x14ac:dyDescent="0.45">
      <c r="A1491" s="2">
        <v>1486</v>
      </c>
      <c r="B1491" s="2" t="str">
        <f>"00803031"</f>
        <v>00803031</v>
      </c>
      <c r="C1491" s="3" t="str">
        <f>"002"</f>
        <v>002</v>
      </c>
    </row>
    <row r="1492" spans="1:3" x14ac:dyDescent="0.45">
      <c r="A1492" s="2">
        <v>1487</v>
      </c>
      <c r="B1492" s="2" t="str">
        <f>"00803176"</f>
        <v>00803176</v>
      </c>
      <c r="C1492" s="3" t="s">
        <v>11</v>
      </c>
    </row>
    <row r="1493" spans="1:3" x14ac:dyDescent="0.45">
      <c r="A1493" s="2">
        <v>1488</v>
      </c>
      <c r="B1493" s="2" t="str">
        <f>"00803588"</f>
        <v>00803588</v>
      </c>
      <c r="C1493" s="3" t="s">
        <v>8</v>
      </c>
    </row>
    <row r="1494" spans="1:3" x14ac:dyDescent="0.45">
      <c r="A1494" s="2">
        <v>1489</v>
      </c>
      <c r="B1494" s="2" t="str">
        <f>"00804037"</f>
        <v>00804037</v>
      </c>
      <c r="C1494" s="3" t="s">
        <v>4</v>
      </c>
    </row>
    <row r="1495" spans="1:3" x14ac:dyDescent="0.45">
      <c r="A1495" s="2">
        <v>1490</v>
      </c>
      <c r="B1495" s="2" t="str">
        <f>"00804164"</f>
        <v>00804164</v>
      </c>
      <c r="C1495" s="3" t="s">
        <v>8</v>
      </c>
    </row>
    <row r="1496" spans="1:3" x14ac:dyDescent="0.45">
      <c r="A1496" s="2">
        <v>1491</v>
      </c>
      <c r="B1496" s="2" t="str">
        <f>"00804430"</f>
        <v>00804430</v>
      </c>
      <c r="C1496" s="3" t="s">
        <v>4</v>
      </c>
    </row>
    <row r="1497" spans="1:3" x14ac:dyDescent="0.45">
      <c r="A1497" s="2">
        <v>1492</v>
      </c>
      <c r="B1497" s="2" t="str">
        <f>"00804517"</f>
        <v>00804517</v>
      </c>
      <c r="C1497" s="3" t="s">
        <v>4</v>
      </c>
    </row>
    <row r="1498" spans="1:3" x14ac:dyDescent="0.45">
      <c r="A1498" s="2">
        <v>1493</v>
      </c>
      <c r="B1498" s="2" t="str">
        <f>"00805364"</f>
        <v>00805364</v>
      </c>
      <c r="C1498" s="3" t="s">
        <v>11</v>
      </c>
    </row>
    <row r="1499" spans="1:3" x14ac:dyDescent="0.45">
      <c r="A1499" s="2">
        <v>1494</v>
      </c>
      <c r="B1499" s="2" t="str">
        <f>"00805366"</f>
        <v>00805366</v>
      </c>
      <c r="C1499" s="3" t="str">
        <f>"002"</f>
        <v>002</v>
      </c>
    </row>
    <row r="1500" spans="1:3" ht="28.5" x14ac:dyDescent="0.45">
      <c r="A1500" s="2">
        <v>1495</v>
      </c>
      <c r="B1500" s="2" t="str">
        <f>"00805371"</f>
        <v>00805371</v>
      </c>
      <c r="C1500" s="3" t="s">
        <v>7</v>
      </c>
    </row>
    <row r="1501" spans="1:3" x14ac:dyDescent="0.45">
      <c r="A1501" s="2">
        <v>1496</v>
      </c>
      <c r="B1501" s="2" t="str">
        <f>"00805462"</f>
        <v>00805462</v>
      </c>
      <c r="C1501" s="3" t="s">
        <v>4</v>
      </c>
    </row>
    <row r="1502" spans="1:3" x14ac:dyDescent="0.45">
      <c r="A1502" s="2">
        <v>1497</v>
      </c>
      <c r="B1502" s="2" t="str">
        <f>"00805554"</f>
        <v>00805554</v>
      </c>
      <c r="C1502" s="3" t="s">
        <v>4</v>
      </c>
    </row>
    <row r="1503" spans="1:3" x14ac:dyDescent="0.45">
      <c r="A1503" s="2">
        <v>1498</v>
      </c>
      <c r="B1503" s="2" t="str">
        <f>"00805826"</f>
        <v>00805826</v>
      </c>
      <c r="C1503" s="3" t="str">
        <f>"002"</f>
        <v>002</v>
      </c>
    </row>
    <row r="1504" spans="1:3" x14ac:dyDescent="0.45">
      <c r="A1504" s="2">
        <v>1499</v>
      </c>
      <c r="B1504" s="2" t="str">
        <f>"00806060"</f>
        <v>00806060</v>
      </c>
      <c r="C1504" s="3" t="s">
        <v>4</v>
      </c>
    </row>
    <row r="1505" spans="1:3" x14ac:dyDescent="0.45">
      <c r="A1505" s="2">
        <v>1500</v>
      </c>
      <c r="B1505" s="2" t="str">
        <f>"00806201"</f>
        <v>00806201</v>
      </c>
      <c r="C1505" s="3" t="s">
        <v>4</v>
      </c>
    </row>
    <row r="1506" spans="1:3" x14ac:dyDescent="0.45">
      <c r="A1506" s="2">
        <v>1501</v>
      </c>
      <c r="B1506" s="2" t="str">
        <f>"00806266"</f>
        <v>00806266</v>
      </c>
      <c r="C1506" s="3" t="s">
        <v>4</v>
      </c>
    </row>
    <row r="1507" spans="1:3" x14ac:dyDescent="0.45">
      <c r="A1507" s="2">
        <v>1502</v>
      </c>
      <c r="B1507" s="2" t="str">
        <f>"00806409"</f>
        <v>00806409</v>
      </c>
      <c r="C1507" s="3" t="s">
        <v>8</v>
      </c>
    </row>
    <row r="1508" spans="1:3" x14ac:dyDescent="0.45">
      <c r="A1508" s="2">
        <v>1503</v>
      </c>
      <c r="B1508" s="2" t="str">
        <f>"00806766"</f>
        <v>00806766</v>
      </c>
      <c r="C1508" s="3" t="s">
        <v>4</v>
      </c>
    </row>
    <row r="1509" spans="1:3" x14ac:dyDescent="0.45">
      <c r="A1509" s="2">
        <v>1504</v>
      </c>
      <c r="B1509" s="2" t="str">
        <f>"00806816"</f>
        <v>00806816</v>
      </c>
      <c r="C1509" s="3" t="s">
        <v>4</v>
      </c>
    </row>
    <row r="1510" spans="1:3" x14ac:dyDescent="0.45">
      <c r="A1510" s="2">
        <v>1505</v>
      </c>
      <c r="B1510" s="2" t="str">
        <f>"00807508"</f>
        <v>00807508</v>
      </c>
      <c r="C1510" s="3" t="s">
        <v>4</v>
      </c>
    </row>
    <row r="1511" spans="1:3" x14ac:dyDescent="0.45">
      <c r="A1511" s="2">
        <v>1506</v>
      </c>
      <c r="B1511" s="2" t="str">
        <f>"00807713"</f>
        <v>00807713</v>
      </c>
      <c r="C1511" s="3" t="s">
        <v>4</v>
      </c>
    </row>
    <row r="1512" spans="1:3" x14ac:dyDescent="0.45">
      <c r="A1512" s="2">
        <v>1507</v>
      </c>
      <c r="B1512" s="2" t="str">
        <f>"00808419"</f>
        <v>00808419</v>
      </c>
      <c r="C1512" s="3" t="s">
        <v>4</v>
      </c>
    </row>
    <row r="1513" spans="1:3" x14ac:dyDescent="0.45">
      <c r="A1513" s="2">
        <v>1508</v>
      </c>
      <c r="B1513" s="2" t="str">
        <f>"00808526"</f>
        <v>00808526</v>
      </c>
      <c r="C1513" s="3" t="s">
        <v>4</v>
      </c>
    </row>
    <row r="1514" spans="1:3" x14ac:dyDescent="0.45">
      <c r="A1514" s="2">
        <v>1509</v>
      </c>
      <c r="B1514" s="2" t="str">
        <f>"00808536"</f>
        <v>00808536</v>
      </c>
      <c r="C1514" s="3" t="str">
        <f>"002"</f>
        <v>002</v>
      </c>
    </row>
    <row r="1515" spans="1:3" x14ac:dyDescent="0.45">
      <c r="A1515" s="2">
        <v>1510</v>
      </c>
      <c r="B1515" s="2" t="str">
        <f>"00808633"</f>
        <v>00808633</v>
      </c>
      <c r="C1515" s="3" t="s">
        <v>4</v>
      </c>
    </row>
    <row r="1516" spans="1:3" x14ac:dyDescent="0.45">
      <c r="A1516" s="2">
        <v>1511</v>
      </c>
      <c r="B1516" s="2" t="str">
        <f>"00808734"</f>
        <v>00808734</v>
      </c>
      <c r="C1516" s="3" t="s">
        <v>4</v>
      </c>
    </row>
    <row r="1517" spans="1:3" x14ac:dyDescent="0.45">
      <c r="A1517" s="2">
        <v>1512</v>
      </c>
      <c r="B1517" s="2" t="str">
        <f>"00808786"</f>
        <v>00808786</v>
      </c>
      <c r="C1517" s="3" t="s">
        <v>4</v>
      </c>
    </row>
    <row r="1518" spans="1:3" x14ac:dyDescent="0.45">
      <c r="A1518" s="2">
        <v>1513</v>
      </c>
      <c r="B1518" s="2" t="str">
        <f>"00808814"</f>
        <v>00808814</v>
      </c>
      <c r="C1518" s="3" t="s">
        <v>4</v>
      </c>
    </row>
    <row r="1519" spans="1:3" x14ac:dyDescent="0.45">
      <c r="A1519" s="2">
        <v>1514</v>
      </c>
      <c r="B1519" s="2" t="str">
        <f>"00808818"</f>
        <v>00808818</v>
      </c>
      <c r="C1519" s="3" t="s">
        <v>4</v>
      </c>
    </row>
    <row r="1520" spans="1:3" x14ac:dyDescent="0.45">
      <c r="A1520" s="2">
        <v>1515</v>
      </c>
      <c r="B1520" s="2" t="str">
        <f>"00808975"</f>
        <v>00808975</v>
      </c>
      <c r="C1520" s="3" t="s">
        <v>8</v>
      </c>
    </row>
    <row r="1521" spans="1:3" x14ac:dyDescent="0.45">
      <c r="A1521" s="2">
        <v>1516</v>
      </c>
      <c r="B1521" s="2" t="str">
        <f>"00809209"</f>
        <v>00809209</v>
      </c>
      <c r="C1521" s="3" t="s">
        <v>4</v>
      </c>
    </row>
    <row r="1522" spans="1:3" x14ac:dyDescent="0.45">
      <c r="A1522" s="2">
        <v>1517</v>
      </c>
      <c r="B1522" s="2" t="str">
        <f>"00809262"</f>
        <v>00809262</v>
      </c>
      <c r="C1522" s="3" t="s">
        <v>4</v>
      </c>
    </row>
    <row r="1523" spans="1:3" x14ac:dyDescent="0.45">
      <c r="A1523" s="2">
        <v>1518</v>
      </c>
      <c r="B1523" s="2" t="str">
        <f>"00809511"</f>
        <v>00809511</v>
      </c>
      <c r="C1523" s="3" t="s">
        <v>4</v>
      </c>
    </row>
    <row r="1524" spans="1:3" x14ac:dyDescent="0.45">
      <c r="A1524" s="2">
        <v>1519</v>
      </c>
      <c r="B1524" s="2" t="str">
        <f>"00809568"</f>
        <v>00809568</v>
      </c>
      <c r="C1524" s="3" t="s">
        <v>8</v>
      </c>
    </row>
    <row r="1525" spans="1:3" x14ac:dyDescent="0.45">
      <c r="A1525" s="2">
        <v>1520</v>
      </c>
      <c r="B1525" s="2" t="str">
        <f>"00810145"</f>
        <v>00810145</v>
      </c>
      <c r="C1525" s="3" t="s">
        <v>8</v>
      </c>
    </row>
    <row r="1526" spans="1:3" x14ac:dyDescent="0.45">
      <c r="A1526" s="2">
        <v>1521</v>
      </c>
      <c r="B1526" s="2" t="str">
        <f>"00810231"</f>
        <v>00810231</v>
      </c>
      <c r="C1526" s="3" t="s">
        <v>4</v>
      </c>
    </row>
    <row r="1527" spans="1:3" x14ac:dyDescent="0.45">
      <c r="A1527" s="2">
        <v>1522</v>
      </c>
      <c r="B1527" s="2" t="str">
        <f>"00810519"</f>
        <v>00810519</v>
      </c>
      <c r="C1527" s="3" t="s">
        <v>4</v>
      </c>
    </row>
    <row r="1528" spans="1:3" x14ac:dyDescent="0.45">
      <c r="A1528" s="2">
        <v>1523</v>
      </c>
      <c r="B1528" s="2" t="str">
        <f>"00810544"</f>
        <v>00810544</v>
      </c>
      <c r="C1528" s="3" t="s">
        <v>4</v>
      </c>
    </row>
    <row r="1529" spans="1:3" x14ac:dyDescent="0.45">
      <c r="A1529" s="2">
        <v>1524</v>
      </c>
      <c r="B1529" s="2" t="str">
        <f>"00810570"</f>
        <v>00810570</v>
      </c>
      <c r="C1529" s="3" t="s">
        <v>4</v>
      </c>
    </row>
    <row r="1530" spans="1:3" x14ac:dyDescent="0.45">
      <c r="A1530" s="2">
        <v>1525</v>
      </c>
      <c r="B1530" s="2" t="str">
        <f>"00810936"</f>
        <v>00810936</v>
      </c>
      <c r="C1530" s="3" t="s">
        <v>4</v>
      </c>
    </row>
    <row r="1531" spans="1:3" x14ac:dyDescent="0.45">
      <c r="A1531" s="2">
        <v>1526</v>
      </c>
      <c r="B1531" s="2" t="str">
        <f>"00811069"</f>
        <v>00811069</v>
      </c>
      <c r="C1531" s="3" t="s">
        <v>4</v>
      </c>
    </row>
    <row r="1532" spans="1:3" x14ac:dyDescent="0.45">
      <c r="A1532" s="2">
        <v>1527</v>
      </c>
      <c r="B1532" s="2" t="str">
        <f>"00811079"</f>
        <v>00811079</v>
      </c>
      <c r="C1532" s="3" t="s">
        <v>4</v>
      </c>
    </row>
    <row r="1533" spans="1:3" x14ac:dyDescent="0.45">
      <c r="A1533" s="2">
        <v>1528</v>
      </c>
      <c r="B1533" s="2" t="str">
        <f>"00811138"</f>
        <v>00811138</v>
      </c>
      <c r="C1533" s="3" t="s">
        <v>4</v>
      </c>
    </row>
    <row r="1534" spans="1:3" x14ac:dyDescent="0.45">
      <c r="A1534" s="2">
        <v>1529</v>
      </c>
      <c r="B1534" s="2" t="str">
        <f>"00811230"</f>
        <v>00811230</v>
      </c>
      <c r="C1534" s="3" t="s">
        <v>4</v>
      </c>
    </row>
    <row r="1535" spans="1:3" x14ac:dyDescent="0.45">
      <c r="A1535" s="2">
        <v>1530</v>
      </c>
      <c r="B1535" s="2" t="str">
        <f>"00811672"</f>
        <v>00811672</v>
      </c>
      <c r="C1535" s="3" t="s">
        <v>4</v>
      </c>
    </row>
    <row r="1536" spans="1:3" x14ac:dyDescent="0.45">
      <c r="A1536" s="2">
        <v>1531</v>
      </c>
      <c r="B1536" s="2" t="str">
        <f>"00811978"</f>
        <v>00811978</v>
      </c>
      <c r="C1536" s="3" t="s">
        <v>14</v>
      </c>
    </row>
    <row r="1537" spans="1:3" x14ac:dyDescent="0.45">
      <c r="A1537" s="2">
        <v>1532</v>
      </c>
      <c r="B1537" s="2" t="str">
        <f>"00812058"</f>
        <v>00812058</v>
      </c>
      <c r="C1537" s="3" t="s">
        <v>4</v>
      </c>
    </row>
    <row r="1538" spans="1:3" x14ac:dyDescent="0.45">
      <c r="A1538" s="2">
        <v>1533</v>
      </c>
      <c r="B1538" s="2" t="str">
        <f>"00812177"</f>
        <v>00812177</v>
      </c>
      <c r="C1538" s="3" t="s">
        <v>4</v>
      </c>
    </row>
    <row r="1539" spans="1:3" x14ac:dyDescent="0.45">
      <c r="A1539" s="2">
        <v>1534</v>
      </c>
      <c r="B1539" s="2" t="str">
        <f>"00812314"</f>
        <v>00812314</v>
      </c>
      <c r="C1539" s="3" t="s">
        <v>8</v>
      </c>
    </row>
    <row r="1540" spans="1:3" x14ac:dyDescent="0.45">
      <c r="A1540" s="2">
        <v>1535</v>
      </c>
      <c r="B1540" s="2" t="str">
        <f>"00812505"</f>
        <v>00812505</v>
      </c>
      <c r="C1540" s="3" t="s">
        <v>4</v>
      </c>
    </row>
    <row r="1541" spans="1:3" x14ac:dyDescent="0.45">
      <c r="A1541" s="2">
        <v>1536</v>
      </c>
      <c r="B1541" s="2" t="str">
        <f>"00812556"</f>
        <v>00812556</v>
      </c>
      <c r="C1541" s="3" t="s">
        <v>4</v>
      </c>
    </row>
    <row r="1542" spans="1:3" x14ac:dyDescent="0.45">
      <c r="A1542" s="2">
        <v>1537</v>
      </c>
      <c r="B1542" s="2" t="str">
        <f>"00813118"</f>
        <v>00813118</v>
      </c>
      <c r="C1542" s="3" t="s">
        <v>4</v>
      </c>
    </row>
    <row r="1543" spans="1:3" x14ac:dyDescent="0.45">
      <c r="A1543" s="2">
        <v>1538</v>
      </c>
      <c r="B1543" s="2" t="str">
        <f>"00813261"</f>
        <v>00813261</v>
      </c>
      <c r="C1543" s="3" t="s">
        <v>4</v>
      </c>
    </row>
    <row r="1544" spans="1:3" x14ac:dyDescent="0.45">
      <c r="A1544" s="2">
        <v>1539</v>
      </c>
      <c r="B1544" s="2" t="str">
        <f>"00813279"</f>
        <v>00813279</v>
      </c>
      <c r="C1544" s="3" t="s">
        <v>4</v>
      </c>
    </row>
    <row r="1545" spans="1:3" x14ac:dyDescent="0.45">
      <c r="A1545" s="2">
        <v>1540</v>
      </c>
      <c r="B1545" s="2" t="str">
        <f>"00813511"</f>
        <v>00813511</v>
      </c>
      <c r="C1545" s="3" t="s">
        <v>4</v>
      </c>
    </row>
    <row r="1546" spans="1:3" x14ac:dyDescent="0.45">
      <c r="A1546" s="2">
        <v>1541</v>
      </c>
      <c r="B1546" s="2" t="str">
        <f>"00813604"</f>
        <v>00813604</v>
      </c>
      <c r="C1546" s="3" t="s">
        <v>4</v>
      </c>
    </row>
    <row r="1547" spans="1:3" x14ac:dyDescent="0.45">
      <c r="A1547" s="2">
        <v>1542</v>
      </c>
      <c r="B1547" s="2" t="str">
        <f>"00813617"</f>
        <v>00813617</v>
      </c>
      <c r="C1547" s="3" t="s">
        <v>11</v>
      </c>
    </row>
    <row r="1548" spans="1:3" x14ac:dyDescent="0.45">
      <c r="A1548" s="2">
        <v>1543</v>
      </c>
      <c r="B1548" s="2" t="str">
        <f>"00813717"</f>
        <v>00813717</v>
      </c>
      <c r="C1548" s="3" t="str">
        <f>"002"</f>
        <v>002</v>
      </c>
    </row>
    <row r="1549" spans="1:3" x14ac:dyDescent="0.45">
      <c r="A1549" s="2">
        <v>1544</v>
      </c>
      <c r="B1549" s="2" t="str">
        <f>"00813806"</f>
        <v>00813806</v>
      </c>
      <c r="C1549" s="3" t="s">
        <v>4</v>
      </c>
    </row>
    <row r="1550" spans="1:3" x14ac:dyDescent="0.45">
      <c r="A1550" s="2">
        <v>1545</v>
      </c>
      <c r="B1550" s="2" t="str">
        <f>"00813948"</f>
        <v>00813948</v>
      </c>
      <c r="C1550" s="3" t="s">
        <v>8</v>
      </c>
    </row>
    <row r="1551" spans="1:3" x14ac:dyDescent="0.45">
      <c r="A1551" s="2">
        <v>1546</v>
      </c>
      <c r="B1551" s="2" t="str">
        <f>"00813949"</f>
        <v>00813949</v>
      </c>
      <c r="C1551" s="3" t="s">
        <v>6</v>
      </c>
    </row>
    <row r="1552" spans="1:3" x14ac:dyDescent="0.45">
      <c r="A1552" s="2">
        <v>1547</v>
      </c>
      <c r="B1552" s="2" t="str">
        <f>"00813980"</f>
        <v>00813980</v>
      </c>
      <c r="C1552" s="3" t="s">
        <v>4</v>
      </c>
    </row>
    <row r="1553" spans="1:3" x14ac:dyDescent="0.45">
      <c r="A1553" s="2">
        <v>1548</v>
      </c>
      <c r="B1553" s="2" t="str">
        <f>"00814082"</f>
        <v>00814082</v>
      </c>
      <c r="C1553" s="3" t="s">
        <v>4</v>
      </c>
    </row>
    <row r="1554" spans="1:3" x14ac:dyDescent="0.45">
      <c r="A1554" s="2">
        <v>1549</v>
      </c>
      <c r="B1554" s="2" t="str">
        <f>"00814108"</f>
        <v>00814108</v>
      </c>
      <c r="C1554" s="3" t="s">
        <v>4</v>
      </c>
    </row>
    <row r="1555" spans="1:3" x14ac:dyDescent="0.45">
      <c r="A1555" s="2">
        <v>1550</v>
      </c>
      <c r="B1555" s="2" t="str">
        <f>"00814189"</f>
        <v>00814189</v>
      </c>
      <c r="C1555" s="3" t="s">
        <v>4</v>
      </c>
    </row>
    <row r="1556" spans="1:3" x14ac:dyDescent="0.45">
      <c r="A1556" s="2">
        <v>1551</v>
      </c>
      <c r="B1556" s="2" t="str">
        <f>"00814658"</f>
        <v>00814658</v>
      </c>
      <c r="C1556" s="3" t="s">
        <v>8</v>
      </c>
    </row>
    <row r="1557" spans="1:3" x14ac:dyDescent="0.45">
      <c r="A1557" s="2">
        <v>1552</v>
      </c>
      <c r="B1557" s="2" t="str">
        <f>"00815030"</f>
        <v>00815030</v>
      </c>
      <c r="C1557" s="3" t="s">
        <v>8</v>
      </c>
    </row>
    <row r="1558" spans="1:3" x14ac:dyDescent="0.45">
      <c r="A1558" s="2">
        <v>1553</v>
      </c>
      <c r="B1558" s="2" t="str">
        <f>"00815140"</f>
        <v>00815140</v>
      </c>
      <c r="C1558" s="3" t="s">
        <v>4</v>
      </c>
    </row>
    <row r="1559" spans="1:3" x14ac:dyDescent="0.45">
      <c r="A1559" s="2">
        <v>1554</v>
      </c>
      <c r="B1559" s="2" t="str">
        <f>"00815473"</f>
        <v>00815473</v>
      </c>
      <c r="C1559" s="3" t="s">
        <v>4</v>
      </c>
    </row>
    <row r="1560" spans="1:3" ht="28.5" x14ac:dyDescent="0.45">
      <c r="A1560" s="2">
        <v>1555</v>
      </c>
      <c r="B1560" s="2" t="str">
        <f>"00815659"</f>
        <v>00815659</v>
      </c>
      <c r="C1560" s="3" t="s">
        <v>7</v>
      </c>
    </row>
    <row r="1561" spans="1:3" x14ac:dyDescent="0.45">
      <c r="A1561" s="2">
        <v>1556</v>
      </c>
      <c r="B1561" s="2" t="str">
        <f>"00815959"</f>
        <v>00815959</v>
      </c>
      <c r="C1561" s="3" t="s">
        <v>8</v>
      </c>
    </row>
    <row r="1562" spans="1:3" x14ac:dyDescent="0.45">
      <c r="A1562" s="2">
        <v>1557</v>
      </c>
      <c r="B1562" s="2" t="str">
        <f>"00816150"</f>
        <v>00816150</v>
      </c>
      <c r="C1562" s="3" t="s">
        <v>4</v>
      </c>
    </row>
    <row r="1563" spans="1:3" x14ac:dyDescent="0.45">
      <c r="A1563" s="2">
        <v>1558</v>
      </c>
      <c r="B1563" s="2" t="str">
        <f>"00816261"</f>
        <v>00816261</v>
      </c>
      <c r="C1563" s="3" t="s">
        <v>4</v>
      </c>
    </row>
    <row r="1564" spans="1:3" x14ac:dyDescent="0.45">
      <c r="A1564" s="2">
        <v>1559</v>
      </c>
      <c r="B1564" s="2" t="str">
        <f>"00816283"</f>
        <v>00816283</v>
      </c>
      <c r="C1564" s="3" t="s">
        <v>4</v>
      </c>
    </row>
    <row r="1565" spans="1:3" x14ac:dyDescent="0.45">
      <c r="A1565" s="2">
        <v>1560</v>
      </c>
      <c r="B1565" s="2" t="str">
        <f>"00816636"</f>
        <v>00816636</v>
      </c>
      <c r="C1565" s="3" t="s">
        <v>4</v>
      </c>
    </row>
    <row r="1566" spans="1:3" x14ac:dyDescent="0.45">
      <c r="A1566" s="2">
        <v>1561</v>
      </c>
      <c r="B1566" s="2" t="str">
        <f>"00816725"</f>
        <v>00816725</v>
      </c>
      <c r="C1566" s="3" t="s">
        <v>4</v>
      </c>
    </row>
    <row r="1567" spans="1:3" x14ac:dyDescent="0.45">
      <c r="A1567" s="2">
        <v>1562</v>
      </c>
      <c r="B1567" s="2" t="str">
        <f>"00819183"</f>
        <v>00819183</v>
      </c>
      <c r="C1567" s="3" t="s">
        <v>4</v>
      </c>
    </row>
    <row r="1568" spans="1:3" x14ac:dyDescent="0.45">
      <c r="A1568" s="2">
        <v>1563</v>
      </c>
      <c r="B1568" s="2" t="str">
        <f>"00819364"</f>
        <v>00819364</v>
      </c>
      <c r="C1568" s="3" t="s">
        <v>4</v>
      </c>
    </row>
    <row r="1569" spans="1:3" x14ac:dyDescent="0.45">
      <c r="A1569" s="2">
        <v>1564</v>
      </c>
      <c r="B1569" s="2" t="str">
        <f>"00819440"</f>
        <v>00819440</v>
      </c>
      <c r="C1569" s="3" t="s">
        <v>8</v>
      </c>
    </row>
    <row r="1570" spans="1:3" x14ac:dyDescent="0.45">
      <c r="A1570" s="2">
        <v>1565</v>
      </c>
      <c r="B1570" s="2" t="str">
        <f>"00819711"</f>
        <v>00819711</v>
      </c>
      <c r="C1570" s="3" t="s">
        <v>4</v>
      </c>
    </row>
    <row r="1571" spans="1:3" x14ac:dyDescent="0.45">
      <c r="A1571" s="2">
        <v>1566</v>
      </c>
      <c r="B1571" s="2" t="str">
        <f>"00820374"</f>
        <v>00820374</v>
      </c>
      <c r="C1571" s="3" t="s">
        <v>4</v>
      </c>
    </row>
    <row r="1572" spans="1:3" x14ac:dyDescent="0.45">
      <c r="A1572" s="2">
        <v>1567</v>
      </c>
      <c r="B1572" s="2" t="str">
        <f>"00820545"</f>
        <v>00820545</v>
      </c>
      <c r="C1572" s="3" t="str">
        <f>"002"</f>
        <v>002</v>
      </c>
    </row>
    <row r="1573" spans="1:3" x14ac:dyDescent="0.45">
      <c r="A1573" s="2">
        <v>1568</v>
      </c>
      <c r="B1573" s="2" t="str">
        <f>"00820622"</f>
        <v>00820622</v>
      </c>
      <c r="C1573" s="3" t="s">
        <v>8</v>
      </c>
    </row>
    <row r="1574" spans="1:3" x14ac:dyDescent="0.45">
      <c r="A1574" s="2">
        <v>1569</v>
      </c>
      <c r="B1574" s="2" t="str">
        <f>"00820708"</f>
        <v>00820708</v>
      </c>
      <c r="C1574" s="3" t="s">
        <v>4</v>
      </c>
    </row>
    <row r="1575" spans="1:3" x14ac:dyDescent="0.45">
      <c r="A1575" s="2">
        <v>1570</v>
      </c>
      <c r="B1575" s="2" t="str">
        <f>"00820775"</f>
        <v>00820775</v>
      </c>
      <c r="C1575" s="3" t="s">
        <v>4</v>
      </c>
    </row>
    <row r="1576" spans="1:3" x14ac:dyDescent="0.45">
      <c r="A1576" s="2">
        <v>1571</v>
      </c>
      <c r="B1576" s="2" t="str">
        <f>"00820853"</f>
        <v>00820853</v>
      </c>
      <c r="C1576" s="3" t="s">
        <v>11</v>
      </c>
    </row>
    <row r="1577" spans="1:3" x14ac:dyDescent="0.45">
      <c r="A1577" s="2">
        <v>1572</v>
      </c>
      <c r="B1577" s="2" t="str">
        <f>"00820882"</f>
        <v>00820882</v>
      </c>
      <c r="C1577" s="3" t="s">
        <v>4</v>
      </c>
    </row>
    <row r="1578" spans="1:3" x14ac:dyDescent="0.45">
      <c r="A1578" s="2">
        <v>1573</v>
      </c>
      <c r="B1578" s="2" t="str">
        <f>"00821180"</f>
        <v>00821180</v>
      </c>
      <c r="C1578" s="3" t="s">
        <v>4</v>
      </c>
    </row>
    <row r="1579" spans="1:3" x14ac:dyDescent="0.45">
      <c r="A1579" s="2">
        <v>1574</v>
      </c>
      <c r="B1579" s="2" t="str">
        <f>"00821223"</f>
        <v>00821223</v>
      </c>
      <c r="C1579" s="3" t="s">
        <v>11</v>
      </c>
    </row>
    <row r="1580" spans="1:3" x14ac:dyDescent="0.45">
      <c r="A1580" s="2">
        <v>1575</v>
      </c>
      <c r="B1580" s="2" t="str">
        <f>"00821438"</f>
        <v>00821438</v>
      </c>
      <c r="C1580" s="3" t="s">
        <v>4</v>
      </c>
    </row>
    <row r="1581" spans="1:3" x14ac:dyDescent="0.45">
      <c r="A1581" s="2">
        <v>1576</v>
      </c>
      <c r="B1581" s="2" t="str">
        <f>"00821471"</f>
        <v>00821471</v>
      </c>
      <c r="C1581" s="3" t="s">
        <v>4</v>
      </c>
    </row>
    <row r="1582" spans="1:3" x14ac:dyDescent="0.45">
      <c r="A1582" s="2">
        <v>1577</v>
      </c>
      <c r="B1582" s="2" t="str">
        <f>"00821476"</f>
        <v>00821476</v>
      </c>
      <c r="C1582" s="3" t="s">
        <v>4</v>
      </c>
    </row>
    <row r="1583" spans="1:3" x14ac:dyDescent="0.45">
      <c r="A1583" s="2">
        <v>1578</v>
      </c>
      <c r="B1583" s="2" t="str">
        <f>"00821900"</f>
        <v>00821900</v>
      </c>
      <c r="C1583" s="3" t="s">
        <v>4</v>
      </c>
    </row>
    <row r="1584" spans="1:3" x14ac:dyDescent="0.45">
      <c r="A1584" s="2">
        <v>1579</v>
      </c>
      <c r="B1584" s="2" t="str">
        <f>"00822355"</f>
        <v>00822355</v>
      </c>
      <c r="C1584" s="3" t="s">
        <v>4</v>
      </c>
    </row>
    <row r="1585" spans="1:3" x14ac:dyDescent="0.45">
      <c r="A1585" s="2">
        <v>1580</v>
      </c>
      <c r="B1585" s="2" t="str">
        <f>"00822666"</f>
        <v>00822666</v>
      </c>
      <c r="C1585" s="3" t="s">
        <v>8</v>
      </c>
    </row>
    <row r="1586" spans="1:3" x14ac:dyDescent="0.45">
      <c r="A1586" s="2">
        <v>1581</v>
      </c>
      <c r="B1586" s="2" t="str">
        <f>"00822890"</f>
        <v>00822890</v>
      </c>
      <c r="C1586" s="3" t="s">
        <v>4</v>
      </c>
    </row>
    <row r="1587" spans="1:3" x14ac:dyDescent="0.45">
      <c r="A1587" s="2">
        <v>1582</v>
      </c>
      <c r="B1587" s="2" t="str">
        <f>"00823231"</f>
        <v>00823231</v>
      </c>
      <c r="C1587" s="3" t="s">
        <v>4</v>
      </c>
    </row>
    <row r="1588" spans="1:3" x14ac:dyDescent="0.45">
      <c r="A1588" s="2">
        <v>1583</v>
      </c>
      <c r="B1588" s="2" t="str">
        <f>"00823467"</f>
        <v>00823467</v>
      </c>
      <c r="C1588" s="3" t="s">
        <v>8</v>
      </c>
    </row>
    <row r="1589" spans="1:3" x14ac:dyDescent="0.45">
      <c r="A1589" s="2">
        <v>1584</v>
      </c>
      <c r="B1589" s="2" t="str">
        <f>"00823468"</f>
        <v>00823468</v>
      </c>
      <c r="C1589" s="3" t="s">
        <v>4</v>
      </c>
    </row>
    <row r="1590" spans="1:3" x14ac:dyDescent="0.45">
      <c r="A1590" s="2">
        <v>1585</v>
      </c>
      <c r="B1590" s="2" t="str">
        <f>"00823676"</f>
        <v>00823676</v>
      </c>
      <c r="C1590" s="3" t="s">
        <v>4</v>
      </c>
    </row>
    <row r="1591" spans="1:3" x14ac:dyDescent="0.45">
      <c r="A1591" s="2">
        <v>1586</v>
      </c>
      <c r="B1591" s="2" t="str">
        <f>"00823863"</f>
        <v>00823863</v>
      </c>
      <c r="C1591" s="3" t="s">
        <v>4</v>
      </c>
    </row>
    <row r="1592" spans="1:3" x14ac:dyDescent="0.45">
      <c r="A1592" s="2">
        <v>1587</v>
      </c>
      <c r="B1592" s="2" t="str">
        <f>"00824123"</f>
        <v>00824123</v>
      </c>
      <c r="C1592" s="3" t="s">
        <v>4</v>
      </c>
    </row>
    <row r="1593" spans="1:3" x14ac:dyDescent="0.45">
      <c r="A1593" s="2">
        <v>1588</v>
      </c>
      <c r="B1593" s="2" t="str">
        <f>"00824178"</f>
        <v>00824178</v>
      </c>
      <c r="C1593" s="3" t="s">
        <v>4</v>
      </c>
    </row>
    <row r="1594" spans="1:3" x14ac:dyDescent="0.45">
      <c r="A1594" s="2">
        <v>1589</v>
      </c>
      <c r="B1594" s="2" t="str">
        <f>"00824285"</f>
        <v>00824285</v>
      </c>
      <c r="C1594" s="3" t="s">
        <v>4</v>
      </c>
    </row>
    <row r="1595" spans="1:3" x14ac:dyDescent="0.45">
      <c r="A1595" s="2">
        <v>1590</v>
      </c>
      <c r="B1595" s="2" t="str">
        <f>"00824358"</f>
        <v>00824358</v>
      </c>
      <c r="C1595" s="3" t="s">
        <v>4</v>
      </c>
    </row>
    <row r="1596" spans="1:3" x14ac:dyDescent="0.45">
      <c r="A1596" s="2">
        <v>1591</v>
      </c>
      <c r="B1596" s="2" t="str">
        <f>"00824366"</f>
        <v>00824366</v>
      </c>
      <c r="C1596" s="3" t="s">
        <v>4</v>
      </c>
    </row>
    <row r="1597" spans="1:3" x14ac:dyDescent="0.45">
      <c r="A1597" s="2">
        <v>1592</v>
      </c>
      <c r="B1597" s="2" t="str">
        <f>"00824563"</f>
        <v>00824563</v>
      </c>
      <c r="C1597" s="3" t="s">
        <v>4</v>
      </c>
    </row>
    <row r="1598" spans="1:3" x14ac:dyDescent="0.45">
      <c r="A1598" s="2">
        <v>1593</v>
      </c>
      <c r="B1598" s="2" t="str">
        <f>"00824819"</f>
        <v>00824819</v>
      </c>
      <c r="C1598" s="3" t="s">
        <v>4</v>
      </c>
    </row>
    <row r="1599" spans="1:3" x14ac:dyDescent="0.45">
      <c r="A1599" s="2">
        <v>1594</v>
      </c>
      <c r="B1599" s="2" t="str">
        <f>"00825028"</f>
        <v>00825028</v>
      </c>
      <c r="C1599" s="3" t="s">
        <v>4</v>
      </c>
    </row>
    <row r="1600" spans="1:3" x14ac:dyDescent="0.45">
      <c r="A1600" s="2">
        <v>1595</v>
      </c>
      <c r="B1600" s="2" t="str">
        <f>"00825284"</f>
        <v>00825284</v>
      </c>
      <c r="C1600" s="3" t="s">
        <v>4</v>
      </c>
    </row>
    <row r="1601" spans="1:3" x14ac:dyDescent="0.45">
      <c r="A1601" s="2">
        <v>1596</v>
      </c>
      <c r="B1601" s="2" t="str">
        <f>"00825496"</f>
        <v>00825496</v>
      </c>
      <c r="C1601" s="3" t="s">
        <v>4</v>
      </c>
    </row>
    <row r="1602" spans="1:3" x14ac:dyDescent="0.45">
      <c r="A1602" s="2">
        <v>1597</v>
      </c>
      <c r="B1602" s="2" t="str">
        <f>"00826056"</f>
        <v>00826056</v>
      </c>
      <c r="C1602" s="3" t="s">
        <v>4</v>
      </c>
    </row>
    <row r="1603" spans="1:3" x14ac:dyDescent="0.45">
      <c r="A1603" s="2">
        <v>1598</v>
      </c>
      <c r="B1603" s="2" t="str">
        <f>"00826137"</f>
        <v>00826137</v>
      </c>
      <c r="C1603" s="3" t="s">
        <v>11</v>
      </c>
    </row>
    <row r="1604" spans="1:3" x14ac:dyDescent="0.45">
      <c r="A1604" s="2">
        <v>1599</v>
      </c>
      <c r="B1604" s="2" t="str">
        <f>"00826168"</f>
        <v>00826168</v>
      </c>
      <c r="C1604" s="3" t="s">
        <v>11</v>
      </c>
    </row>
    <row r="1605" spans="1:3" x14ac:dyDescent="0.45">
      <c r="A1605" s="2">
        <v>1600</v>
      </c>
      <c r="B1605" s="2" t="str">
        <f>"00826207"</f>
        <v>00826207</v>
      </c>
      <c r="C1605" s="3" t="s">
        <v>4</v>
      </c>
    </row>
    <row r="1606" spans="1:3" x14ac:dyDescent="0.45">
      <c r="A1606" s="2">
        <v>1601</v>
      </c>
      <c r="B1606" s="2" t="str">
        <f>"00827162"</f>
        <v>00827162</v>
      </c>
      <c r="C1606" s="3" t="s">
        <v>4</v>
      </c>
    </row>
    <row r="1607" spans="1:3" x14ac:dyDescent="0.45">
      <c r="A1607" s="2">
        <v>1602</v>
      </c>
      <c r="B1607" s="2" t="str">
        <f>"00827490"</f>
        <v>00827490</v>
      </c>
      <c r="C1607" s="3" t="str">
        <f>"002"</f>
        <v>002</v>
      </c>
    </row>
    <row r="1608" spans="1:3" x14ac:dyDescent="0.45">
      <c r="A1608" s="2">
        <v>1603</v>
      </c>
      <c r="B1608" s="2" t="str">
        <f>"00827657"</f>
        <v>00827657</v>
      </c>
      <c r="C1608" s="3" t="s">
        <v>4</v>
      </c>
    </row>
    <row r="1609" spans="1:3" x14ac:dyDescent="0.45">
      <c r="A1609" s="2">
        <v>1604</v>
      </c>
      <c r="B1609" s="2" t="str">
        <f>"00827756"</f>
        <v>00827756</v>
      </c>
      <c r="C1609" s="3" t="s">
        <v>4</v>
      </c>
    </row>
    <row r="1610" spans="1:3" x14ac:dyDescent="0.45">
      <c r="A1610" s="2">
        <v>1605</v>
      </c>
      <c r="B1610" s="2" t="str">
        <f>"00827869"</f>
        <v>00827869</v>
      </c>
      <c r="C1610" s="3" t="s">
        <v>4</v>
      </c>
    </row>
    <row r="1611" spans="1:3" x14ac:dyDescent="0.45">
      <c r="A1611" s="2">
        <v>1606</v>
      </c>
      <c r="B1611" s="2" t="str">
        <f>"00827897"</f>
        <v>00827897</v>
      </c>
      <c r="C1611" s="3" t="s">
        <v>4</v>
      </c>
    </row>
    <row r="1612" spans="1:3" x14ac:dyDescent="0.45">
      <c r="A1612" s="2">
        <v>1607</v>
      </c>
      <c r="B1612" s="2" t="str">
        <f>"00827923"</f>
        <v>00827923</v>
      </c>
      <c r="C1612" s="3" t="str">
        <f>"002"</f>
        <v>002</v>
      </c>
    </row>
    <row r="1613" spans="1:3" x14ac:dyDescent="0.45">
      <c r="A1613" s="2">
        <v>1608</v>
      </c>
      <c r="B1613" s="2" t="str">
        <f>"00828017"</f>
        <v>00828017</v>
      </c>
      <c r="C1613" s="3" t="s">
        <v>4</v>
      </c>
    </row>
    <row r="1614" spans="1:3" x14ac:dyDescent="0.45">
      <c r="A1614" s="2">
        <v>1609</v>
      </c>
      <c r="B1614" s="2" t="str">
        <f>"00828861"</f>
        <v>00828861</v>
      </c>
      <c r="C1614" s="3" t="s">
        <v>4</v>
      </c>
    </row>
    <row r="1615" spans="1:3" x14ac:dyDescent="0.45">
      <c r="A1615" s="2">
        <v>1610</v>
      </c>
      <c r="B1615" s="2" t="str">
        <f>"00829041"</f>
        <v>00829041</v>
      </c>
      <c r="C1615" s="3" t="str">
        <f>"002"</f>
        <v>002</v>
      </c>
    </row>
    <row r="1616" spans="1:3" x14ac:dyDescent="0.45">
      <c r="A1616" s="2">
        <v>1611</v>
      </c>
      <c r="B1616" s="2" t="str">
        <f>"00829076"</f>
        <v>00829076</v>
      </c>
      <c r="C1616" s="3" t="s">
        <v>8</v>
      </c>
    </row>
    <row r="1617" spans="1:3" x14ac:dyDescent="0.45">
      <c r="A1617" s="2">
        <v>1612</v>
      </c>
      <c r="B1617" s="2" t="str">
        <f>"00829129"</f>
        <v>00829129</v>
      </c>
      <c r="C1617" s="3" t="s">
        <v>4</v>
      </c>
    </row>
    <row r="1618" spans="1:3" x14ac:dyDescent="0.45">
      <c r="A1618" s="2">
        <v>1613</v>
      </c>
      <c r="B1618" s="2" t="str">
        <f>"00829175"</f>
        <v>00829175</v>
      </c>
      <c r="C1618" s="3" t="s">
        <v>4</v>
      </c>
    </row>
    <row r="1619" spans="1:3" x14ac:dyDescent="0.45">
      <c r="A1619" s="2">
        <v>1614</v>
      </c>
      <c r="B1619" s="2" t="str">
        <f>"00829187"</f>
        <v>00829187</v>
      </c>
      <c r="C1619" s="3" t="s">
        <v>4</v>
      </c>
    </row>
    <row r="1620" spans="1:3" x14ac:dyDescent="0.45">
      <c r="A1620" s="2">
        <v>1615</v>
      </c>
      <c r="B1620" s="2" t="str">
        <f>"00829211"</f>
        <v>00829211</v>
      </c>
      <c r="C1620" s="3" t="s">
        <v>4</v>
      </c>
    </row>
    <row r="1621" spans="1:3" x14ac:dyDescent="0.45">
      <c r="A1621" s="2">
        <v>1616</v>
      </c>
      <c r="B1621" s="2" t="str">
        <f>"00829711"</f>
        <v>00829711</v>
      </c>
      <c r="C1621" s="3" t="s">
        <v>4</v>
      </c>
    </row>
    <row r="1622" spans="1:3" x14ac:dyDescent="0.45">
      <c r="A1622" s="2">
        <v>1617</v>
      </c>
      <c r="B1622" s="2" t="str">
        <f>"00830202"</f>
        <v>00830202</v>
      </c>
      <c r="C1622" s="3" t="s">
        <v>4</v>
      </c>
    </row>
    <row r="1623" spans="1:3" x14ac:dyDescent="0.45">
      <c r="A1623" s="2">
        <v>1618</v>
      </c>
      <c r="B1623" s="2" t="str">
        <f>"00830486"</f>
        <v>00830486</v>
      </c>
      <c r="C1623" s="3" t="s">
        <v>10</v>
      </c>
    </row>
    <row r="1624" spans="1:3" x14ac:dyDescent="0.45">
      <c r="A1624" s="2">
        <v>1619</v>
      </c>
      <c r="B1624" s="2" t="str">
        <f>"00830773"</f>
        <v>00830773</v>
      </c>
      <c r="C1624" s="3" t="s">
        <v>4</v>
      </c>
    </row>
    <row r="1625" spans="1:3" x14ac:dyDescent="0.45">
      <c r="A1625" s="2">
        <v>1620</v>
      </c>
      <c r="B1625" s="2" t="str">
        <f>"00831312"</f>
        <v>00831312</v>
      </c>
      <c r="C1625" s="3" t="s">
        <v>4</v>
      </c>
    </row>
    <row r="1626" spans="1:3" x14ac:dyDescent="0.45">
      <c r="A1626" s="2">
        <v>1621</v>
      </c>
      <c r="B1626" s="2" t="str">
        <f>"00831316"</f>
        <v>00831316</v>
      </c>
      <c r="C1626" s="3" t="s">
        <v>4</v>
      </c>
    </row>
    <row r="1627" spans="1:3" x14ac:dyDescent="0.45">
      <c r="A1627" s="2">
        <v>1622</v>
      </c>
      <c r="B1627" s="2" t="str">
        <f>"00831480"</f>
        <v>00831480</v>
      </c>
      <c r="C1627" s="3" t="s">
        <v>4</v>
      </c>
    </row>
    <row r="1628" spans="1:3" ht="28.5" x14ac:dyDescent="0.45">
      <c r="A1628" s="2">
        <v>1623</v>
      </c>
      <c r="B1628" s="2" t="str">
        <f>"00831802"</f>
        <v>00831802</v>
      </c>
      <c r="C1628" s="3" t="s">
        <v>7</v>
      </c>
    </row>
    <row r="1629" spans="1:3" x14ac:dyDescent="0.45">
      <c r="A1629" s="2">
        <v>1624</v>
      </c>
      <c r="B1629" s="2" t="str">
        <f>"00831884"</f>
        <v>00831884</v>
      </c>
      <c r="C1629" s="3" t="s">
        <v>4</v>
      </c>
    </row>
    <row r="1630" spans="1:3" x14ac:dyDescent="0.45">
      <c r="A1630" s="2">
        <v>1625</v>
      </c>
      <c r="B1630" s="2" t="str">
        <f>"00832214"</f>
        <v>00832214</v>
      </c>
      <c r="C1630" s="3" t="s">
        <v>4</v>
      </c>
    </row>
    <row r="1631" spans="1:3" x14ac:dyDescent="0.45">
      <c r="A1631" s="2">
        <v>1626</v>
      </c>
      <c r="B1631" s="2" t="str">
        <f>"00832408"</f>
        <v>00832408</v>
      </c>
      <c r="C1631" s="3" t="s">
        <v>11</v>
      </c>
    </row>
    <row r="1632" spans="1:3" x14ac:dyDescent="0.45">
      <c r="A1632" s="2">
        <v>1627</v>
      </c>
      <c r="B1632" s="2" t="str">
        <f>"00832774"</f>
        <v>00832774</v>
      </c>
      <c r="C1632" s="3" t="s">
        <v>4</v>
      </c>
    </row>
    <row r="1633" spans="1:3" x14ac:dyDescent="0.45">
      <c r="A1633" s="2">
        <v>1628</v>
      </c>
      <c r="B1633" s="2" t="str">
        <f>"00832933"</f>
        <v>00832933</v>
      </c>
      <c r="C1633" s="3" t="str">
        <f>"002"</f>
        <v>002</v>
      </c>
    </row>
    <row r="1634" spans="1:3" x14ac:dyDescent="0.45">
      <c r="A1634" s="2">
        <v>1629</v>
      </c>
      <c r="B1634" s="2" t="str">
        <f>"00833182"</f>
        <v>00833182</v>
      </c>
      <c r="C1634" s="3" t="s">
        <v>4</v>
      </c>
    </row>
    <row r="1635" spans="1:3" x14ac:dyDescent="0.45">
      <c r="A1635" s="2">
        <v>1630</v>
      </c>
      <c r="B1635" s="2" t="str">
        <f>"00833252"</f>
        <v>00833252</v>
      </c>
      <c r="C1635" s="3" t="s">
        <v>4</v>
      </c>
    </row>
    <row r="1636" spans="1:3" x14ac:dyDescent="0.45">
      <c r="A1636" s="2">
        <v>1631</v>
      </c>
      <c r="B1636" s="2" t="str">
        <f>"00833270"</f>
        <v>00833270</v>
      </c>
      <c r="C1636" s="3" t="s">
        <v>8</v>
      </c>
    </row>
    <row r="1637" spans="1:3" x14ac:dyDescent="0.45">
      <c r="A1637" s="2">
        <v>1632</v>
      </c>
      <c r="B1637" s="2" t="str">
        <f>"00833312"</f>
        <v>00833312</v>
      </c>
      <c r="C1637" s="3" t="s">
        <v>4</v>
      </c>
    </row>
    <row r="1638" spans="1:3" x14ac:dyDescent="0.45">
      <c r="A1638" s="2">
        <v>1633</v>
      </c>
      <c r="B1638" s="2" t="str">
        <f>"00833423"</f>
        <v>00833423</v>
      </c>
      <c r="C1638" s="3" t="s">
        <v>4</v>
      </c>
    </row>
    <row r="1639" spans="1:3" x14ac:dyDescent="0.45">
      <c r="A1639" s="2">
        <v>1634</v>
      </c>
      <c r="B1639" s="2" t="str">
        <f>"00833436"</f>
        <v>00833436</v>
      </c>
      <c r="C1639" s="3" t="s">
        <v>11</v>
      </c>
    </row>
    <row r="1640" spans="1:3" x14ac:dyDescent="0.45">
      <c r="A1640" s="2">
        <v>1635</v>
      </c>
      <c r="B1640" s="2" t="str">
        <f>"00833484"</f>
        <v>00833484</v>
      </c>
      <c r="C1640" s="3" t="s">
        <v>4</v>
      </c>
    </row>
    <row r="1641" spans="1:3" x14ac:dyDescent="0.45">
      <c r="A1641" s="2">
        <v>1636</v>
      </c>
      <c r="B1641" s="2" t="str">
        <f>"00833813"</f>
        <v>00833813</v>
      </c>
      <c r="C1641" s="3" t="s">
        <v>4</v>
      </c>
    </row>
    <row r="1642" spans="1:3" x14ac:dyDescent="0.45">
      <c r="A1642" s="2">
        <v>1637</v>
      </c>
      <c r="B1642" s="2" t="str">
        <f>"00834042"</f>
        <v>00834042</v>
      </c>
      <c r="C1642" s="3" t="s">
        <v>8</v>
      </c>
    </row>
    <row r="1643" spans="1:3" x14ac:dyDescent="0.45">
      <c r="A1643" s="2">
        <v>1638</v>
      </c>
      <c r="B1643" s="2" t="str">
        <f>"00834145"</f>
        <v>00834145</v>
      </c>
      <c r="C1643" s="3" t="s">
        <v>8</v>
      </c>
    </row>
    <row r="1644" spans="1:3" x14ac:dyDescent="0.45">
      <c r="A1644" s="2">
        <v>1639</v>
      </c>
      <c r="B1644" s="2" t="str">
        <f>"00834410"</f>
        <v>00834410</v>
      </c>
      <c r="C1644" s="3" t="s">
        <v>4</v>
      </c>
    </row>
    <row r="1645" spans="1:3" x14ac:dyDescent="0.45">
      <c r="A1645" s="2">
        <v>1640</v>
      </c>
      <c r="B1645" s="2" t="str">
        <f>"00834971"</f>
        <v>00834971</v>
      </c>
      <c r="C1645" s="3" t="s">
        <v>12</v>
      </c>
    </row>
    <row r="1646" spans="1:3" x14ac:dyDescent="0.45">
      <c r="A1646" s="2">
        <v>1641</v>
      </c>
      <c r="B1646" s="2" t="str">
        <f>"00835237"</f>
        <v>00835237</v>
      </c>
      <c r="C1646" s="3" t="s">
        <v>8</v>
      </c>
    </row>
    <row r="1647" spans="1:3" x14ac:dyDescent="0.45">
      <c r="A1647" s="2">
        <v>1642</v>
      </c>
      <c r="B1647" s="2" t="str">
        <f>"00835434"</f>
        <v>00835434</v>
      </c>
      <c r="C1647" s="3" t="s">
        <v>4</v>
      </c>
    </row>
    <row r="1648" spans="1:3" x14ac:dyDescent="0.45">
      <c r="A1648" s="2">
        <v>1643</v>
      </c>
      <c r="B1648" s="2" t="str">
        <f>"00835484"</f>
        <v>00835484</v>
      </c>
      <c r="C1648" s="3" t="s">
        <v>4</v>
      </c>
    </row>
    <row r="1649" spans="1:3" x14ac:dyDescent="0.45">
      <c r="A1649" s="2">
        <v>1644</v>
      </c>
      <c r="B1649" s="2" t="str">
        <f>"00835519"</f>
        <v>00835519</v>
      </c>
      <c r="C1649" s="3" t="s">
        <v>4</v>
      </c>
    </row>
    <row r="1650" spans="1:3" x14ac:dyDescent="0.45">
      <c r="A1650" s="2">
        <v>1645</v>
      </c>
      <c r="B1650" s="2" t="str">
        <f>"00835527"</f>
        <v>00835527</v>
      </c>
      <c r="C1650" s="3" t="s">
        <v>4</v>
      </c>
    </row>
    <row r="1651" spans="1:3" x14ac:dyDescent="0.45">
      <c r="A1651" s="2">
        <v>1646</v>
      </c>
      <c r="B1651" s="2" t="str">
        <f>"00835634"</f>
        <v>00835634</v>
      </c>
      <c r="C1651" s="3" t="s">
        <v>4</v>
      </c>
    </row>
    <row r="1652" spans="1:3" x14ac:dyDescent="0.45">
      <c r="A1652" s="2">
        <v>1647</v>
      </c>
      <c r="B1652" s="2" t="str">
        <f>"00836006"</f>
        <v>00836006</v>
      </c>
      <c r="C1652" s="3" t="s">
        <v>4</v>
      </c>
    </row>
    <row r="1653" spans="1:3" x14ac:dyDescent="0.45">
      <c r="A1653" s="2">
        <v>1648</v>
      </c>
      <c r="B1653" s="2" t="str">
        <f>"00836093"</f>
        <v>00836093</v>
      </c>
      <c r="C1653" s="3" t="s">
        <v>8</v>
      </c>
    </row>
    <row r="1654" spans="1:3" x14ac:dyDescent="0.45">
      <c r="A1654" s="2">
        <v>1649</v>
      </c>
      <c r="B1654" s="2" t="str">
        <f>"00836306"</f>
        <v>00836306</v>
      </c>
      <c r="C1654" s="3" t="s">
        <v>4</v>
      </c>
    </row>
    <row r="1655" spans="1:3" x14ac:dyDescent="0.45">
      <c r="A1655" s="2">
        <v>1650</v>
      </c>
      <c r="B1655" s="2" t="str">
        <f>"00836707"</f>
        <v>00836707</v>
      </c>
      <c r="C1655" s="3" t="s">
        <v>6</v>
      </c>
    </row>
    <row r="1656" spans="1:3" x14ac:dyDescent="0.45">
      <c r="A1656" s="2">
        <v>1651</v>
      </c>
      <c r="B1656" s="2" t="str">
        <f>"00837040"</f>
        <v>00837040</v>
      </c>
      <c r="C1656" s="3" t="s">
        <v>4</v>
      </c>
    </row>
    <row r="1657" spans="1:3" x14ac:dyDescent="0.45">
      <c r="A1657" s="2">
        <v>1652</v>
      </c>
      <c r="B1657" s="2" t="str">
        <f>"00837304"</f>
        <v>00837304</v>
      </c>
      <c r="C1657" s="3" t="str">
        <f>"002"</f>
        <v>002</v>
      </c>
    </row>
    <row r="1658" spans="1:3" x14ac:dyDescent="0.45">
      <c r="A1658" s="2">
        <v>1653</v>
      </c>
      <c r="B1658" s="2" t="str">
        <f>"00837439"</f>
        <v>00837439</v>
      </c>
      <c r="C1658" s="3" t="s">
        <v>6</v>
      </c>
    </row>
    <row r="1659" spans="1:3" x14ac:dyDescent="0.45">
      <c r="A1659" s="2">
        <v>1654</v>
      </c>
      <c r="B1659" s="2" t="str">
        <f>"00837548"</f>
        <v>00837548</v>
      </c>
      <c r="C1659" s="3" t="s">
        <v>4</v>
      </c>
    </row>
    <row r="1660" spans="1:3" x14ac:dyDescent="0.45">
      <c r="A1660" s="2">
        <v>1655</v>
      </c>
      <c r="B1660" s="2" t="str">
        <f>"00837960"</f>
        <v>00837960</v>
      </c>
      <c r="C1660" s="3" t="s">
        <v>8</v>
      </c>
    </row>
    <row r="1661" spans="1:3" x14ac:dyDescent="0.45">
      <c r="A1661" s="2">
        <v>1656</v>
      </c>
      <c r="B1661" s="2" t="str">
        <f>"00838265"</f>
        <v>00838265</v>
      </c>
      <c r="C1661" s="3" t="str">
        <f>"002"</f>
        <v>002</v>
      </c>
    </row>
    <row r="1662" spans="1:3" x14ac:dyDescent="0.45">
      <c r="A1662" s="2">
        <v>1657</v>
      </c>
      <c r="B1662" s="2" t="str">
        <f>"00838281"</f>
        <v>00838281</v>
      </c>
      <c r="C1662" s="3" t="str">
        <f>"001"</f>
        <v>001</v>
      </c>
    </row>
    <row r="1663" spans="1:3" x14ac:dyDescent="0.45">
      <c r="A1663" s="2">
        <v>1658</v>
      </c>
      <c r="B1663" s="2" t="str">
        <f>"00838371"</f>
        <v>00838371</v>
      </c>
      <c r="C1663" s="3" t="s">
        <v>8</v>
      </c>
    </row>
    <row r="1664" spans="1:3" x14ac:dyDescent="0.45">
      <c r="A1664" s="2">
        <v>1659</v>
      </c>
      <c r="B1664" s="2" t="str">
        <f>"00838402"</f>
        <v>00838402</v>
      </c>
      <c r="C1664" s="3" t="s">
        <v>4</v>
      </c>
    </row>
    <row r="1665" spans="1:3" x14ac:dyDescent="0.45">
      <c r="A1665" s="2">
        <v>1660</v>
      </c>
      <c r="B1665" s="2" t="str">
        <f>"00838553"</f>
        <v>00838553</v>
      </c>
      <c r="C1665" s="3" t="str">
        <f>"002"</f>
        <v>002</v>
      </c>
    </row>
    <row r="1666" spans="1:3" x14ac:dyDescent="0.45">
      <c r="A1666" s="2">
        <v>1661</v>
      </c>
      <c r="B1666" s="2" t="str">
        <f>"00838598"</f>
        <v>00838598</v>
      </c>
      <c r="C1666" s="3" t="s">
        <v>4</v>
      </c>
    </row>
    <row r="1667" spans="1:3" x14ac:dyDescent="0.45">
      <c r="A1667" s="2">
        <v>1662</v>
      </c>
      <c r="B1667" s="2" t="str">
        <f>"00838655"</f>
        <v>00838655</v>
      </c>
      <c r="C1667" s="3" t="s">
        <v>8</v>
      </c>
    </row>
    <row r="1668" spans="1:3" x14ac:dyDescent="0.45">
      <c r="A1668" s="2">
        <v>1663</v>
      </c>
      <c r="B1668" s="2" t="str">
        <f>"00838669"</f>
        <v>00838669</v>
      </c>
      <c r="C1668" s="3" t="str">
        <f>"002"</f>
        <v>002</v>
      </c>
    </row>
    <row r="1669" spans="1:3" x14ac:dyDescent="0.45">
      <c r="A1669" s="2">
        <v>1664</v>
      </c>
      <c r="B1669" s="2" t="str">
        <f>"00838676"</f>
        <v>00838676</v>
      </c>
      <c r="C1669" s="3" t="str">
        <f>"002"</f>
        <v>002</v>
      </c>
    </row>
    <row r="1670" spans="1:3" x14ac:dyDescent="0.45">
      <c r="A1670" s="2">
        <v>1665</v>
      </c>
      <c r="B1670" s="2" t="str">
        <f>"00838722"</f>
        <v>00838722</v>
      </c>
      <c r="C1670" s="3" t="s">
        <v>4</v>
      </c>
    </row>
    <row r="1671" spans="1:3" x14ac:dyDescent="0.45">
      <c r="A1671" s="2">
        <v>1666</v>
      </c>
      <c r="B1671" s="2" t="str">
        <f>"00839145"</f>
        <v>00839145</v>
      </c>
      <c r="C1671" s="3" t="s">
        <v>6</v>
      </c>
    </row>
    <row r="1672" spans="1:3" x14ac:dyDescent="0.45">
      <c r="A1672" s="2">
        <v>1667</v>
      </c>
      <c r="B1672" s="2" t="str">
        <f>"00839226"</f>
        <v>00839226</v>
      </c>
      <c r="C1672" s="3" t="s">
        <v>8</v>
      </c>
    </row>
    <row r="1673" spans="1:3" x14ac:dyDescent="0.45">
      <c r="A1673" s="2">
        <v>1668</v>
      </c>
      <c r="B1673" s="2" t="str">
        <f>"00839326"</f>
        <v>00839326</v>
      </c>
      <c r="C1673" s="3" t="s">
        <v>4</v>
      </c>
    </row>
    <row r="1674" spans="1:3" x14ac:dyDescent="0.45">
      <c r="A1674" s="2">
        <v>1669</v>
      </c>
      <c r="B1674" s="2" t="str">
        <f>"00839829"</f>
        <v>00839829</v>
      </c>
      <c r="C1674" s="3" t="str">
        <f>"002"</f>
        <v>002</v>
      </c>
    </row>
    <row r="1675" spans="1:3" x14ac:dyDescent="0.45">
      <c r="A1675" s="2">
        <v>1670</v>
      </c>
      <c r="B1675" s="2" t="str">
        <f>"00840045"</f>
        <v>00840045</v>
      </c>
      <c r="C1675" s="3" t="s">
        <v>4</v>
      </c>
    </row>
    <row r="1676" spans="1:3" x14ac:dyDescent="0.45">
      <c r="A1676" s="2">
        <v>1671</v>
      </c>
      <c r="B1676" s="2" t="str">
        <f>"00840070"</f>
        <v>00840070</v>
      </c>
      <c r="C1676" s="3" t="s">
        <v>4</v>
      </c>
    </row>
    <row r="1677" spans="1:3" x14ac:dyDescent="0.45">
      <c r="A1677" s="2">
        <v>1672</v>
      </c>
      <c r="B1677" s="2" t="str">
        <f>"00840106"</f>
        <v>00840106</v>
      </c>
      <c r="C1677" s="3" t="s">
        <v>4</v>
      </c>
    </row>
    <row r="1678" spans="1:3" x14ac:dyDescent="0.45">
      <c r="A1678" s="2">
        <v>1673</v>
      </c>
      <c r="B1678" s="2" t="str">
        <f>"00840740"</f>
        <v>00840740</v>
      </c>
      <c r="C1678" s="3" t="s">
        <v>4</v>
      </c>
    </row>
    <row r="1679" spans="1:3" x14ac:dyDescent="0.45">
      <c r="A1679" s="2">
        <v>1674</v>
      </c>
      <c r="B1679" s="2" t="str">
        <f>"00840828"</f>
        <v>00840828</v>
      </c>
      <c r="C1679" s="3" t="s">
        <v>12</v>
      </c>
    </row>
    <row r="1680" spans="1:3" x14ac:dyDescent="0.45">
      <c r="A1680" s="2">
        <v>1675</v>
      </c>
      <c r="B1680" s="2" t="str">
        <f>"00841143"</f>
        <v>00841143</v>
      </c>
      <c r="C1680" s="3" t="s">
        <v>4</v>
      </c>
    </row>
    <row r="1681" spans="1:3" x14ac:dyDescent="0.45">
      <c r="A1681" s="2">
        <v>1676</v>
      </c>
      <c r="B1681" s="2" t="str">
        <f>"00841287"</f>
        <v>00841287</v>
      </c>
      <c r="C1681" s="3" t="s">
        <v>4</v>
      </c>
    </row>
    <row r="1682" spans="1:3" x14ac:dyDescent="0.45">
      <c r="A1682" s="2">
        <v>1677</v>
      </c>
      <c r="B1682" s="2" t="str">
        <f>"00841452"</f>
        <v>00841452</v>
      </c>
      <c r="C1682" s="3" t="s">
        <v>4</v>
      </c>
    </row>
    <row r="1683" spans="1:3" x14ac:dyDescent="0.45">
      <c r="A1683" s="2">
        <v>1678</v>
      </c>
      <c r="B1683" s="2" t="str">
        <f>"00841559"</f>
        <v>00841559</v>
      </c>
      <c r="C1683" s="3" t="s">
        <v>4</v>
      </c>
    </row>
    <row r="1684" spans="1:3" x14ac:dyDescent="0.45">
      <c r="A1684" s="2">
        <v>1679</v>
      </c>
      <c r="B1684" s="2" t="str">
        <f>"00841663"</f>
        <v>00841663</v>
      </c>
      <c r="C1684" s="3" t="s">
        <v>4</v>
      </c>
    </row>
    <row r="1685" spans="1:3" x14ac:dyDescent="0.45">
      <c r="A1685" s="2">
        <v>1680</v>
      </c>
      <c r="B1685" s="2" t="str">
        <f>"00841816"</f>
        <v>00841816</v>
      </c>
      <c r="C1685" s="3" t="s">
        <v>4</v>
      </c>
    </row>
    <row r="1686" spans="1:3" x14ac:dyDescent="0.45">
      <c r="A1686" s="2">
        <v>1681</v>
      </c>
      <c r="B1686" s="2" t="str">
        <f>"00841885"</f>
        <v>00841885</v>
      </c>
      <c r="C1686" s="3" t="s">
        <v>8</v>
      </c>
    </row>
    <row r="1687" spans="1:3" x14ac:dyDescent="0.45">
      <c r="A1687" s="2">
        <v>1682</v>
      </c>
      <c r="B1687" s="2" t="str">
        <f>"00842418"</f>
        <v>00842418</v>
      </c>
      <c r="C1687" s="3" t="s">
        <v>4</v>
      </c>
    </row>
    <row r="1688" spans="1:3" x14ac:dyDescent="0.45">
      <c r="A1688" s="2">
        <v>1683</v>
      </c>
      <c r="B1688" s="2" t="str">
        <f>"00842559"</f>
        <v>00842559</v>
      </c>
      <c r="C1688" s="3" t="s">
        <v>6</v>
      </c>
    </row>
    <row r="1689" spans="1:3" x14ac:dyDescent="0.45">
      <c r="A1689" s="2">
        <v>1684</v>
      </c>
      <c r="B1689" s="2" t="str">
        <f>"00842778"</f>
        <v>00842778</v>
      </c>
      <c r="C1689" s="3" t="s">
        <v>4</v>
      </c>
    </row>
    <row r="1690" spans="1:3" x14ac:dyDescent="0.45">
      <c r="A1690" s="2">
        <v>1685</v>
      </c>
      <c r="B1690" s="2" t="str">
        <f>"00842852"</f>
        <v>00842852</v>
      </c>
      <c r="C1690" s="3" t="s">
        <v>4</v>
      </c>
    </row>
    <row r="1691" spans="1:3" x14ac:dyDescent="0.45">
      <c r="A1691" s="2">
        <v>1686</v>
      </c>
      <c r="B1691" s="2" t="str">
        <f>"00843297"</f>
        <v>00843297</v>
      </c>
      <c r="C1691" s="3" t="s">
        <v>4</v>
      </c>
    </row>
    <row r="1692" spans="1:3" x14ac:dyDescent="0.45">
      <c r="A1692" s="2">
        <v>1687</v>
      </c>
      <c r="B1692" s="2" t="str">
        <f>"00843371"</f>
        <v>00843371</v>
      </c>
      <c r="C1692" s="3" t="s">
        <v>4</v>
      </c>
    </row>
    <row r="1693" spans="1:3" x14ac:dyDescent="0.45">
      <c r="A1693" s="2">
        <v>1688</v>
      </c>
      <c r="B1693" s="2" t="str">
        <f>"00844097"</f>
        <v>00844097</v>
      </c>
      <c r="C1693" s="3" t="s">
        <v>4</v>
      </c>
    </row>
    <row r="1694" spans="1:3" x14ac:dyDescent="0.45">
      <c r="A1694" s="2">
        <v>1689</v>
      </c>
      <c r="B1694" s="2" t="str">
        <f>"00844103"</f>
        <v>00844103</v>
      </c>
      <c r="C1694" s="3" t="str">
        <f>"002"</f>
        <v>002</v>
      </c>
    </row>
    <row r="1695" spans="1:3" x14ac:dyDescent="0.45">
      <c r="A1695" s="2">
        <v>1690</v>
      </c>
      <c r="B1695" s="2" t="str">
        <f>"00844210"</f>
        <v>00844210</v>
      </c>
      <c r="C1695" s="3" t="s">
        <v>4</v>
      </c>
    </row>
    <row r="1696" spans="1:3" x14ac:dyDescent="0.45">
      <c r="A1696" s="2">
        <v>1691</v>
      </c>
      <c r="B1696" s="2" t="str">
        <f>"00844463"</f>
        <v>00844463</v>
      </c>
      <c r="C1696" s="3" t="s">
        <v>10</v>
      </c>
    </row>
    <row r="1697" spans="1:3" ht="28.5" x14ac:dyDescent="0.45">
      <c r="A1697" s="2">
        <v>1692</v>
      </c>
      <c r="B1697" s="2" t="str">
        <f>"00844505"</f>
        <v>00844505</v>
      </c>
      <c r="C1697" s="3" t="s">
        <v>7</v>
      </c>
    </row>
    <row r="1698" spans="1:3" x14ac:dyDescent="0.45">
      <c r="A1698" s="2">
        <v>1693</v>
      </c>
      <c r="B1698" s="2" t="str">
        <f>"00844623"</f>
        <v>00844623</v>
      </c>
      <c r="C1698" s="3" t="s">
        <v>8</v>
      </c>
    </row>
    <row r="1699" spans="1:3" x14ac:dyDescent="0.45">
      <c r="A1699" s="2">
        <v>1694</v>
      </c>
      <c r="B1699" s="2" t="str">
        <f>"00845651"</f>
        <v>00845651</v>
      </c>
      <c r="C1699" s="3" t="s">
        <v>4</v>
      </c>
    </row>
    <row r="1700" spans="1:3" x14ac:dyDescent="0.45">
      <c r="A1700" s="2">
        <v>1695</v>
      </c>
      <c r="B1700" s="2" t="str">
        <f>"00845729"</f>
        <v>00845729</v>
      </c>
      <c r="C1700" s="3" t="s">
        <v>4</v>
      </c>
    </row>
    <row r="1701" spans="1:3" x14ac:dyDescent="0.45">
      <c r="A1701" s="2">
        <v>1696</v>
      </c>
      <c r="B1701" s="2" t="str">
        <f>"00845879"</f>
        <v>00845879</v>
      </c>
      <c r="C1701" s="3" t="str">
        <f>"002"</f>
        <v>002</v>
      </c>
    </row>
    <row r="1702" spans="1:3" x14ac:dyDescent="0.45">
      <c r="A1702" s="2">
        <v>1697</v>
      </c>
      <c r="B1702" s="2" t="str">
        <f>"00845891"</f>
        <v>00845891</v>
      </c>
      <c r="C1702" s="3" t="s">
        <v>4</v>
      </c>
    </row>
    <row r="1703" spans="1:3" x14ac:dyDescent="0.45">
      <c r="A1703" s="2">
        <v>1698</v>
      </c>
      <c r="B1703" s="2" t="str">
        <f>"00845913"</f>
        <v>00845913</v>
      </c>
      <c r="C1703" s="3" t="s">
        <v>8</v>
      </c>
    </row>
    <row r="1704" spans="1:3" x14ac:dyDescent="0.45">
      <c r="A1704" s="2">
        <v>1699</v>
      </c>
      <c r="B1704" s="2" t="str">
        <f>"00846011"</f>
        <v>00846011</v>
      </c>
      <c r="C1704" s="3" t="s">
        <v>4</v>
      </c>
    </row>
    <row r="1705" spans="1:3" x14ac:dyDescent="0.45">
      <c r="A1705" s="2">
        <v>1700</v>
      </c>
      <c r="B1705" s="2" t="str">
        <f>"00846086"</f>
        <v>00846086</v>
      </c>
      <c r="C1705" s="3" t="str">
        <f>"002"</f>
        <v>002</v>
      </c>
    </row>
    <row r="1706" spans="1:3" x14ac:dyDescent="0.45">
      <c r="A1706" s="2">
        <v>1701</v>
      </c>
      <c r="B1706" s="2" t="str">
        <f>"00846160"</f>
        <v>00846160</v>
      </c>
      <c r="C1706" s="3" t="s">
        <v>5</v>
      </c>
    </row>
    <row r="1707" spans="1:3" x14ac:dyDescent="0.45">
      <c r="A1707" s="2">
        <v>1702</v>
      </c>
      <c r="B1707" s="2" t="str">
        <f>"00847209"</f>
        <v>00847209</v>
      </c>
      <c r="C1707" s="3" t="s">
        <v>4</v>
      </c>
    </row>
    <row r="1708" spans="1:3" x14ac:dyDescent="0.45">
      <c r="A1708" s="2">
        <v>1703</v>
      </c>
      <c r="B1708" s="2" t="str">
        <f>"00847272"</f>
        <v>00847272</v>
      </c>
      <c r="C1708" s="3" t="s">
        <v>4</v>
      </c>
    </row>
    <row r="1709" spans="1:3" x14ac:dyDescent="0.45">
      <c r="A1709" s="2">
        <v>1704</v>
      </c>
      <c r="B1709" s="2" t="str">
        <f>"00847343"</f>
        <v>00847343</v>
      </c>
      <c r="C1709" s="3" t="str">
        <f>"002"</f>
        <v>002</v>
      </c>
    </row>
    <row r="1710" spans="1:3" x14ac:dyDescent="0.45">
      <c r="A1710" s="2">
        <v>1705</v>
      </c>
      <c r="B1710" s="2" t="str">
        <f>"00847648"</f>
        <v>00847648</v>
      </c>
      <c r="C1710" s="3" t="s">
        <v>4</v>
      </c>
    </row>
    <row r="1711" spans="1:3" x14ac:dyDescent="0.45">
      <c r="A1711" s="2">
        <v>1706</v>
      </c>
      <c r="B1711" s="2" t="str">
        <f>"00847900"</f>
        <v>00847900</v>
      </c>
      <c r="C1711" s="3" t="s">
        <v>4</v>
      </c>
    </row>
    <row r="1712" spans="1:3" x14ac:dyDescent="0.45">
      <c r="A1712" s="2">
        <v>1707</v>
      </c>
      <c r="B1712" s="2" t="str">
        <f>"00847997"</f>
        <v>00847997</v>
      </c>
      <c r="C1712" s="3" t="s">
        <v>4</v>
      </c>
    </row>
    <row r="1713" spans="1:3" x14ac:dyDescent="0.45">
      <c r="A1713" s="2">
        <v>1708</v>
      </c>
      <c r="B1713" s="2" t="str">
        <f>"00848148"</f>
        <v>00848148</v>
      </c>
      <c r="C1713" s="3" t="s">
        <v>4</v>
      </c>
    </row>
    <row r="1714" spans="1:3" x14ac:dyDescent="0.45">
      <c r="A1714" s="2">
        <v>1709</v>
      </c>
      <c r="B1714" s="2" t="str">
        <f>"00848398"</f>
        <v>00848398</v>
      </c>
      <c r="C1714" s="3" t="s">
        <v>4</v>
      </c>
    </row>
    <row r="1715" spans="1:3" x14ac:dyDescent="0.45">
      <c r="A1715" s="2">
        <v>1710</v>
      </c>
      <c r="B1715" s="2" t="str">
        <f>"00848483"</f>
        <v>00848483</v>
      </c>
      <c r="C1715" s="3" t="s">
        <v>4</v>
      </c>
    </row>
    <row r="1716" spans="1:3" x14ac:dyDescent="0.45">
      <c r="A1716" s="2">
        <v>1711</v>
      </c>
      <c r="B1716" s="2" t="str">
        <f>"00848631"</f>
        <v>00848631</v>
      </c>
      <c r="C1716" s="3" t="s">
        <v>8</v>
      </c>
    </row>
    <row r="1717" spans="1:3" x14ac:dyDescent="0.45">
      <c r="A1717" s="2">
        <v>1712</v>
      </c>
      <c r="B1717" s="2" t="str">
        <f>"00849019"</f>
        <v>00849019</v>
      </c>
      <c r="C1717" s="3" t="s">
        <v>4</v>
      </c>
    </row>
    <row r="1718" spans="1:3" x14ac:dyDescent="0.45">
      <c r="A1718" s="2">
        <v>1713</v>
      </c>
      <c r="B1718" s="2" t="str">
        <f>"00849149"</f>
        <v>00849149</v>
      </c>
      <c r="C1718" s="3" t="s">
        <v>4</v>
      </c>
    </row>
    <row r="1719" spans="1:3" x14ac:dyDescent="0.45">
      <c r="A1719" s="2">
        <v>1714</v>
      </c>
      <c r="B1719" s="2" t="str">
        <f>"00849481"</f>
        <v>00849481</v>
      </c>
      <c r="C1719" s="3" t="s">
        <v>4</v>
      </c>
    </row>
    <row r="1720" spans="1:3" x14ac:dyDescent="0.45">
      <c r="A1720" s="2">
        <v>1715</v>
      </c>
      <c r="B1720" s="2" t="str">
        <f>"00849621"</f>
        <v>00849621</v>
      </c>
      <c r="C1720" s="3" t="s">
        <v>4</v>
      </c>
    </row>
    <row r="1721" spans="1:3" x14ac:dyDescent="0.45">
      <c r="A1721" s="2">
        <v>1716</v>
      </c>
      <c r="B1721" s="2" t="str">
        <f>"00849934"</f>
        <v>00849934</v>
      </c>
      <c r="C1721" s="3" t="s">
        <v>4</v>
      </c>
    </row>
    <row r="1722" spans="1:3" x14ac:dyDescent="0.45">
      <c r="A1722" s="2">
        <v>1717</v>
      </c>
      <c r="B1722" s="2" t="str">
        <f>"00849937"</f>
        <v>00849937</v>
      </c>
      <c r="C1722" s="3" t="s">
        <v>4</v>
      </c>
    </row>
    <row r="1723" spans="1:3" x14ac:dyDescent="0.45">
      <c r="A1723" s="2">
        <v>1718</v>
      </c>
      <c r="B1723" s="2" t="str">
        <f>"00849991"</f>
        <v>00849991</v>
      </c>
      <c r="C1723" s="3" t="s">
        <v>4</v>
      </c>
    </row>
    <row r="1724" spans="1:3" x14ac:dyDescent="0.45">
      <c r="A1724" s="2">
        <v>1719</v>
      </c>
      <c r="B1724" s="2" t="str">
        <f>"00850195"</f>
        <v>00850195</v>
      </c>
      <c r="C1724" s="3" t="s">
        <v>4</v>
      </c>
    </row>
    <row r="1725" spans="1:3" x14ac:dyDescent="0.45">
      <c r="A1725" s="2">
        <v>1720</v>
      </c>
      <c r="B1725" s="2" t="str">
        <f>"00850333"</f>
        <v>00850333</v>
      </c>
      <c r="C1725" s="3" t="s">
        <v>4</v>
      </c>
    </row>
    <row r="1726" spans="1:3" x14ac:dyDescent="0.45">
      <c r="A1726" s="2">
        <v>1721</v>
      </c>
      <c r="B1726" s="2" t="str">
        <f>"00850413"</f>
        <v>00850413</v>
      </c>
      <c r="C1726" s="3" t="s">
        <v>4</v>
      </c>
    </row>
    <row r="1727" spans="1:3" x14ac:dyDescent="0.45">
      <c r="A1727" s="2">
        <v>1722</v>
      </c>
      <c r="B1727" s="2" t="str">
        <f>"00850478"</f>
        <v>00850478</v>
      </c>
      <c r="C1727" s="3" t="str">
        <f>"002"</f>
        <v>002</v>
      </c>
    </row>
    <row r="1728" spans="1:3" x14ac:dyDescent="0.45">
      <c r="A1728" s="2">
        <v>1723</v>
      </c>
      <c r="B1728" s="2" t="str">
        <f>"00850517"</f>
        <v>00850517</v>
      </c>
      <c r="C1728" s="3" t="str">
        <f>"002"</f>
        <v>002</v>
      </c>
    </row>
    <row r="1729" spans="1:3" x14ac:dyDescent="0.45">
      <c r="A1729" s="2">
        <v>1724</v>
      </c>
      <c r="B1729" s="2" t="str">
        <f>"00850708"</f>
        <v>00850708</v>
      </c>
      <c r="C1729" s="3" t="s">
        <v>4</v>
      </c>
    </row>
    <row r="1730" spans="1:3" x14ac:dyDescent="0.45">
      <c r="A1730" s="2">
        <v>1725</v>
      </c>
      <c r="B1730" s="2" t="str">
        <f>"00851021"</f>
        <v>00851021</v>
      </c>
      <c r="C1730" s="3" t="s">
        <v>4</v>
      </c>
    </row>
    <row r="1731" spans="1:3" x14ac:dyDescent="0.45">
      <c r="A1731" s="2">
        <v>1726</v>
      </c>
      <c r="B1731" s="2" t="str">
        <f>"00851027"</f>
        <v>00851027</v>
      </c>
      <c r="C1731" s="3" t="s">
        <v>4</v>
      </c>
    </row>
    <row r="1732" spans="1:3" x14ac:dyDescent="0.45">
      <c r="A1732" s="2">
        <v>1727</v>
      </c>
      <c r="B1732" s="2" t="str">
        <f>"00851791"</f>
        <v>00851791</v>
      </c>
      <c r="C1732" s="3" t="s">
        <v>4</v>
      </c>
    </row>
    <row r="1733" spans="1:3" x14ac:dyDescent="0.45">
      <c r="A1733" s="2">
        <v>1728</v>
      </c>
      <c r="B1733" s="2" t="str">
        <f>"00851841"</f>
        <v>00851841</v>
      </c>
      <c r="C1733" s="3" t="s">
        <v>8</v>
      </c>
    </row>
    <row r="1734" spans="1:3" x14ac:dyDescent="0.45">
      <c r="A1734" s="2">
        <v>1729</v>
      </c>
      <c r="B1734" s="2" t="str">
        <f>"00851886"</f>
        <v>00851886</v>
      </c>
      <c r="C1734" s="3" t="str">
        <f>"002"</f>
        <v>002</v>
      </c>
    </row>
    <row r="1735" spans="1:3" x14ac:dyDescent="0.45">
      <c r="A1735" s="2">
        <v>1730</v>
      </c>
      <c r="B1735" s="2" t="str">
        <f>"00852062"</f>
        <v>00852062</v>
      </c>
      <c r="C1735" s="3" t="s">
        <v>4</v>
      </c>
    </row>
    <row r="1736" spans="1:3" x14ac:dyDescent="0.45">
      <c r="A1736" s="2">
        <v>1731</v>
      </c>
      <c r="B1736" s="2" t="str">
        <f>"00852357"</f>
        <v>00852357</v>
      </c>
      <c r="C1736" s="3" t="s">
        <v>4</v>
      </c>
    </row>
    <row r="1737" spans="1:3" x14ac:dyDescent="0.45">
      <c r="A1737" s="2">
        <v>1732</v>
      </c>
      <c r="B1737" s="2" t="str">
        <f>"00852551"</f>
        <v>00852551</v>
      </c>
      <c r="C1737" s="3" t="s">
        <v>4</v>
      </c>
    </row>
    <row r="1738" spans="1:3" x14ac:dyDescent="0.45">
      <c r="A1738" s="2">
        <v>1733</v>
      </c>
      <c r="B1738" s="2" t="str">
        <f>"00852575"</f>
        <v>00852575</v>
      </c>
      <c r="C1738" s="3" t="s">
        <v>4</v>
      </c>
    </row>
    <row r="1739" spans="1:3" x14ac:dyDescent="0.45">
      <c r="A1739" s="2">
        <v>1734</v>
      </c>
      <c r="B1739" s="2" t="str">
        <f>"00852677"</f>
        <v>00852677</v>
      </c>
      <c r="C1739" s="3" t="s">
        <v>8</v>
      </c>
    </row>
    <row r="1740" spans="1:3" x14ac:dyDescent="0.45">
      <c r="A1740" s="2">
        <v>1735</v>
      </c>
      <c r="B1740" s="2" t="str">
        <f>"00852729"</f>
        <v>00852729</v>
      </c>
      <c r="C1740" s="3" t="s">
        <v>4</v>
      </c>
    </row>
    <row r="1741" spans="1:3" x14ac:dyDescent="0.45">
      <c r="A1741" s="2">
        <v>1736</v>
      </c>
      <c r="B1741" s="2" t="str">
        <f>"00852831"</f>
        <v>00852831</v>
      </c>
      <c r="C1741" s="3" t="s">
        <v>5</v>
      </c>
    </row>
    <row r="1742" spans="1:3" x14ac:dyDescent="0.45">
      <c r="A1742" s="2">
        <v>1737</v>
      </c>
      <c r="B1742" s="2" t="str">
        <f>"00852934"</f>
        <v>00852934</v>
      </c>
      <c r="C1742" s="3" t="str">
        <f>"002"</f>
        <v>002</v>
      </c>
    </row>
    <row r="1743" spans="1:3" x14ac:dyDescent="0.45">
      <c r="A1743" s="2">
        <v>1738</v>
      </c>
      <c r="B1743" s="2" t="str">
        <f>"00853916"</f>
        <v>00853916</v>
      </c>
      <c r="C1743" s="3" t="s">
        <v>8</v>
      </c>
    </row>
    <row r="1744" spans="1:3" x14ac:dyDescent="0.45">
      <c r="A1744" s="2">
        <v>1739</v>
      </c>
      <c r="B1744" s="2" t="str">
        <f>"00854276"</f>
        <v>00854276</v>
      </c>
      <c r="C1744" s="3" t="s">
        <v>8</v>
      </c>
    </row>
    <row r="1745" spans="1:3" x14ac:dyDescent="0.45">
      <c r="A1745" s="2">
        <v>1740</v>
      </c>
      <c r="B1745" s="2" t="str">
        <f>"00854854"</f>
        <v>00854854</v>
      </c>
      <c r="C1745" s="3" t="s">
        <v>4</v>
      </c>
    </row>
    <row r="1746" spans="1:3" x14ac:dyDescent="0.45">
      <c r="A1746" s="2">
        <v>1741</v>
      </c>
      <c r="B1746" s="2" t="str">
        <f>"00855018"</f>
        <v>00855018</v>
      </c>
      <c r="C1746" s="3" t="s">
        <v>4</v>
      </c>
    </row>
    <row r="1747" spans="1:3" x14ac:dyDescent="0.45">
      <c r="A1747" s="2">
        <v>1742</v>
      </c>
      <c r="B1747" s="2" t="str">
        <f>"00855161"</f>
        <v>00855161</v>
      </c>
      <c r="C1747" s="3" t="s">
        <v>4</v>
      </c>
    </row>
    <row r="1748" spans="1:3" x14ac:dyDescent="0.45">
      <c r="A1748" s="2">
        <v>1743</v>
      </c>
      <c r="B1748" s="2" t="str">
        <f>"00855175"</f>
        <v>00855175</v>
      </c>
      <c r="C1748" s="3" t="s">
        <v>4</v>
      </c>
    </row>
    <row r="1749" spans="1:3" x14ac:dyDescent="0.45">
      <c r="A1749" s="2">
        <v>1744</v>
      </c>
      <c r="B1749" s="2" t="str">
        <f>"00855237"</f>
        <v>00855237</v>
      </c>
      <c r="C1749" s="3" t="s">
        <v>4</v>
      </c>
    </row>
    <row r="1750" spans="1:3" x14ac:dyDescent="0.45">
      <c r="A1750" s="2">
        <v>1745</v>
      </c>
      <c r="B1750" s="2" t="str">
        <f>"00855313"</f>
        <v>00855313</v>
      </c>
      <c r="C1750" s="3" t="s">
        <v>6</v>
      </c>
    </row>
    <row r="1751" spans="1:3" x14ac:dyDescent="0.45">
      <c r="A1751" s="2">
        <v>1746</v>
      </c>
      <c r="B1751" s="2" t="str">
        <f>"00855320"</f>
        <v>00855320</v>
      </c>
      <c r="C1751" s="3" t="s">
        <v>4</v>
      </c>
    </row>
    <row r="1752" spans="1:3" x14ac:dyDescent="0.45">
      <c r="A1752" s="2">
        <v>1747</v>
      </c>
      <c r="B1752" s="2" t="str">
        <f>"00855527"</f>
        <v>00855527</v>
      </c>
      <c r="C1752" s="3" t="s">
        <v>8</v>
      </c>
    </row>
    <row r="1753" spans="1:3" x14ac:dyDescent="0.45">
      <c r="A1753" s="2">
        <v>1748</v>
      </c>
      <c r="B1753" s="2" t="str">
        <f>"00855590"</f>
        <v>00855590</v>
      </c>
      <c r="C1753" s="3" t="s">
        <v>4</v>
      </c>
    </row>
    <row r="1754" spans="1:3" x14ac:dyDescent="0.45">
      <c r="A1754" s="2">
        <v>1749</v>
      </c>
      <c r="B1754" s="2" t="str">
        <f>"00855613"</f>
        <v>00855613</v>
      </c>
      <c r="C1754" s="3" t="s">
        <v>4</v>
      </c>
    </row>
    <row r="1755" spans="1:3" x14ac:dyDescent="0.45">
      <c r="A1755" s="2">
        <v>1750</v>
      </c>
      <c r="B1755" s="2" t="str">
        <f>"00855651"</f>
        <v>00855651</v>
      </c>
      <c r="C1755" s="3" t="s">
        <v>4</v>
      </c>
    </row>
    <row r="1756" spans="1:3" x14ac:dyDescent="0.45">
      <c r="A1756" s="2">
        <v>1751</v>
      </c>
      <c r="B1756" s="2" t="str">
        <f>"00855727"</f>
        <v>00855727</v>
      </c>
      <c r="C1756" s="3" t="s">
        <v>4</v>
      </c>
    </row>
    <row r="1757" spans="1:3" x14ac:dyDescent="0.45">
      <c r="A1757" s="2">
        <v>1752</v>
      </c>
      <c r="B1757" s="2" t="str">
        <f>"00855747"</f>
        <v>00855747</v>
      </c>
      <c r="C1757" s="3" t="s">
        <v>4</v>
      </c>
    </row>
    <row r="1758" spans="1:3" x14ac:dyDescent="0.45">
      <c r="A1758" s="2">
        <v>1753</v>
      </c>
      <c r="B1758" s="2" t="str">
        <f>"00855923"</f>
        <v>00855923</v>
      </c>
      <c r="C1758" s="3" t="s">
        <v>4</v>
      </c>
    </row>
    <row r="1759" spans="1:3" x14ac:dyDescent="0.45">
      <c r="A1759" s="2">
        <v>1754</v>
      </c>
      <c r="B1759" s="2" t="str">
        <f>"00855963"</f>
        <v>00855963</v>
      </c>
      <c r="C1759" s="3" t="s">
        <v>8</v>
      </c>
    </row>
    <row r="1760" spans="1:3" x14ac:dyDescent="0.45">
      <c r="A1760" s="2">
        <v>1755</v>
      </c>
      <c r="B1760" s="2" t="str">
        <f>"00856251"</f>
        <v>00856251</v>
      </c>
      <c r="C1760" s="3" t="s">
        <v>8</v>
      </c>
    </row>
    <row r="1761" spans="1:3" x14ac:dyDescent="0.45">
      <c r="A1761" s="2">
        <v>1756</v>
      </c>
      <c r="B1761" s="2" t="str">
        <f>"00856592"</f>
        <v>00856592</v>
      </c>
      <c r="C1761" s="3" t="str">
        <f>"002"</f>
        <v>002</v>
      </c>
    </row>
    <row r="1762" spans="1:3" x14ac:dyDescent="0.45">
      <c r="A1762" s="2">
        <v>1757</v>
      </c>
      <c r="B1762" s="2" t="str">
        <f>"00856893"</f>
        <v>00856893</v>
      </c>
      <c r="C1762" s="3" t="s">
        <v>4</v>
      </c>
    </row>
    <row r="1763" spans="1:3" x14ac:dyDescent="0.45">
      <c r="A1763" s="2">
        <v>1758</v>
      </c>
      <c r="B1763" s="2" t="str">
        <f>"00857005"</f>
        <v>00857005</v>
      </c>
      <c r="C1763" s="3" t="str">
        <f>"002"</f>
        <v>002</v>
      </c>
    </row>
    <row r="1764" spans="1:3" x14ac:dyDescent="0.45">
      <c r="A1764" s="2">
        <v>1759</v>
      </c>
      <c r="B1764" s="2" t="str">
        <f>"00857012"</f>
        <v>00857012</v>
      </c>
      <c r="C1764" s="3" t="s">
        <v>4</v>
      </c>
    </row>
    <row r="1765" spans="1:3" x14ac:dyDescent="0.45">
      <c r="A1765" s="2">
        <v>1760</v>
      </c>
      <c r="B1765" s="2" t="str">
        <f>"00857546"</f>
        <v>00857546</v>
      </c>
      <c r="C1765" s="3" t="s">
        <v>4</v>
      </c>
    </row>
    <row r="1766" spans="1:3" x14ac:dyDescent="0.45">
      <c r="A1766" s="2">
        <v>1761</v>
      </c>
      <c r="B1766" s="2" t="str">
        <f>"00857759"</f>
        <v>00857759</v>
      </c>
      <c r="C1766" s="3" t="s">
        <v>4</v>
      </c>
    </row>
    <row r="1767" spans="1:3" x14ac:dyDescent="0.45">
      <c r="A1767" s="2">
        <v>1762</v>
      </c>
      <c r="B1767" s="2" t="str">
        <f>"00857893"</f>
        <v>00857893</v>
      </c>
      <c r="C1767" s="3" t="s">
        <v>4</v>
      </c>
    </row>
    <row r="1768" spans="1:3" x14ac:dyDescent="0.45">
      <c r="A1768" s="2">
        <v>1763</v>
      </c>
      <c r="B1768" s="2" t="str">
        <f>"00857939"</f>
        <v>00857939</v>
      </c>
      <c r="C1768" s="3" t="s">
        <v>8</v>
      </c>
    </row>
    <row r="1769" spans="1:3" x14ac:dyDescent="0.45">
      <c r="A1769" s="2">
        <v>1764</v>
      </c>
      <c r="B1769" s="2" t="str">
        <f>"00858077"</f>
        <v>00858077</v>
      </c>
      <c r="C1769" s="3" t="str">
        <f>"002"</f>
        <v>002</v>
      </c>
    </row>
    <row r="1770" spans="1:3" x14ac:dyDescent="0.45">
      <c r="A1770" s="2">
        <v>1765</v>
      </c>
      <c r="B1770" s="2" t="str">
        <f>"00858117"</f>
        <v>00858117</v>
      </c>
      <c r="C1770" s="3" t="s">
        <v>4</v>
      </c>
    </row>
    <row r="1771" spans="1:3" x14ac:dyDescent="0.45">
      <c r="A1771" s="2">
        <v>1766</v>
      </c>
      <c r="B1771" s="2" t="str">
        <f>"00858192"</f>
        <v>00858192</v>
      </c>
      <c r="C1771" s="3" t="s">
        <v>4</v>
      </c>
    </row>
    <row r="1772" spans="1:3" x14ac:dyDescent="0.45">
      <c r="A1772" s="2">
        <v>1767</v>
      </c>
      <c r="B1772" s="2" t="str">
        <f>"00858609"</f>
        <v>00858609</v>
      </c>
      <c r="C1772" s="3" t="s">
        <v>4</v>
      </c>
    </row>
    <row r="1773" spans="1:3" x14ac:dyDescent="0.45">
      <c r="A1773" s="2">
        <v>1768</v>
      </c>
      <c r="B1773" s="2" t="str">
        <f>"00858635"</f>
        <v>00858635</v>
      </c>
      <c r="C1773" s="3" t="s">
        <v>4</v>
      </c>
    </row>
    <row r="1774" spans="1:3" x14ac:dyDescent="0.45">
      <c r="A1774" s="2">
        <v>1769</v>
      </c>
      <c r="B1774" s="2" t="str">
        <f>"00858767"</f>
        <v>00858767</v>
      </c>
      <c r="C1774" s="3" t="s">
        <v>4</v>
      </c>
    </row>
    <row r="1775" spans="1:3" x14ac:dyDescent="0.45">
      <c r="A1775" s="2">
        <v>1770</v>
      </c>
      <c r="B1775" s="2" t="str">
        <f>"00858924"</f>
        <v>00858924</v>
      </c>
      <c r="C1775" s="3" t="s">
        <v>4</v>
      </c>
    </row>
    <row r="1776" spans="1:3" x14ac:dyDescent="0.45">
      <c r="A1776" s="2">
        <v>1771</v>
      </c>
      <c r="B1776" s="2" t="str">
        <f>"00859056"</f>
        <v>00859056</v>
      </c>
      <c r="C1776" s="3" t="s">
        <v>4</v>
      </c>
    </row>
    <row r="1777" spans="1:3" x14ac:dyDescent="0.45">
      <c r="A1777" s="2">
        <v>1772</v>
      </c>
      <c r="B1777" s="2" t="str">
        <f>"00859839"</f>
        <v>00859839</v>
      </c>
      <c r="C1777" s="3" t="s">
        <v>4</v>
      </c>
    </row>
    <row r="1778" spans="1:3" x14ac:dyDescent="0.45">
      <c r="A1778" s="2">
        <v>1773</v>
      </c>
      <c r="B1778" s="2" t="str">
        <f>"00859872"</f>
        <v>00859872</v>
      </c>
      <c r="C1778" s="3" t="s">
        <v>4</v>
      </c>
    </row>
    <row r="1779" spans="1:3" x14ac:dyDescent="0.45">
      <c r="A1779" s="2">
        <v>1774</v>
      </c>
      <c r="B1779" s="2" t="str">
        <f>"00859884"</f>
        <v>00859884</v>
      </c>
      <c r="C1779" s="3" t="str">
        <f>"002"</f>
        <v>002</v>
      </c>
    </row>
    <row r="1780" spans="1:3" x14ac:dyDescent="0.45">
      <c r="A1780" s="2">
        <v>1775</v>
      </c>
      <c r="B1780" s="2" t="str">
        <f>"00860116"</f>
        <v>00860116</v>
      </c>
      <c r="C1780" s="3" t="str">
        <f>"002"</f>
        <v>002</v>
      </c>
    </row>
    <row r="1781" spans="1:3" x14ac:dyDescent="0.45">
      <c r="A1781" s="2">
        <v>1776</v>
      </c>
      <c r="B1781" s="2" t="str">
        <f>"00860980"</f>
        <v>00860980</v>
      </c>
      <c r="C1781" s="3" t="s">
        <v>4</v>
      </c>
    </row>
    <row r="1782" spans="1:3" x14ac:dyDescent="0.45">
      <c r="A1782" s="2">
        <v>1777</v>
      </c>
      <c r="B1782" s="2" t="str">
        <f>"00861029"</f>
        <v>00861029</v>
      </c>
      <c r="C1782" s="3" t="s">
        <v>4</v>
      </c>
    </row>
    <row r="1783" spans="1:3" x14ac:dyDescent="0.45">
      <c r="A1783" s="2">
        <v>1778</v>
      </c>
      <c r="B1783" s="2" t="str">
        <f>"00861212"</f>
        <v>00861212</v>
      </c>
      <c r="C1783" s="3" t="s">
        <v>4</v>
      </c>
    </row>
    <row r="1784" spans="1:3" x14ac:dyDescent="0.45">
      <c r="A1784" s="2">
        <v>1779</v>
      </c>
      <c r="B1784" s="2" t="str">
        <f>"00862299"</f>
        <v>00862299</v>
      </c>
      <c r="C1784" s="3" t="s">
        <v>4</v>
      </c>
    </row>
    <row r="1785" spans="1:3" x14ac:dyDescent="0.45">
      <c r="A1785" s="2">
        <v>1780</v>
      </c>
      <c r="B1785" s="2" t="str">
        <f>"00862966"</f>
        <v>00862966</v>
      </c>
      <c r="C1785" s="3" t="s">
        <v>4</v>
      </c>
    </row>
    <row r="1786" spans="1:3" x14ac:dyDescent="0.45">
      <c r="A1786" s="2">
        <v>1781</v>
      </c>
      <c r="B1786" s="2" t="str">
        <f>"00863514"</f>
        <v>00863514</v>
      </c>
      <c r="C1786" s="3" t="s">
        <v>4</v>
      </c>
    </row>
    <row r="1787" spans="1:3" x14ac:dyDescent="0.45">
      <c r="A1787" s="2">
        <v>1782</v>
      </c>
      <c r="B1787" s="2" t="str">
        <f>"00863821"</f>
        <v>00863821</v>
      </c>
      <c r="C1787" s="3" t="s">
        <v>4</v>
      </c>
    </row>
    <row r="1788" spans="1:3" x14ac:dyDescent="0.45">
      <c r="A1788" s="2">
        <v>1783</v>
      </c>
      <c r="B1788" s="2" t="str">
        <f>"00864122"</f>
        <v>00864122</v>
      </c>
      <c r="C1788" s="3" t="s">
        <v>4</v>
      </c>
    </row>
    <row r="1789" spans="1:3" x14ac:dyDescent="0.45">
      <c r="A1789" s="2">
        <v>1784</v>
      </c>
      <c r="B1789" s="2" t="str">
        <f>"00864662"</f>
        <v>00864662</v>
      </c>
      <c r="C1789" s="3" t="s">
        <v>4</v>
      </c>
    </row>
    <row r="1790" spans="1:3" x14ac:dyDescent="0.45">
      <c r="A1790" s="2">
        <v>1785</v>
      </c>
      <c r="B1790" s="2" t="str">
        <f>"00864830"</f>
        <v>00864830</v>
      </c>
      <c r="C1790" s="3" t="s">
        <v>4</v>
      </c>
    </row>
    <row r="1791" spans="1:3" x14ac:dyDescent="0.45">
      <c r="A1791" s="2">
        <v>1786</v>
      </c>
      <c r="B1791" s="2" t="str">
        <f>"00865019"</f>
        <v>00865019</v>
      </c>
      <c r="C1791" s="3" t="s">
        <v>4</v>
      </c>
    </row>
    <row r="1792" spans="1:3" x14ac:dyDescent="0.45">
      <c r="A1792" s="2">
        <v>1787</v>
      </c>
      <c r="B1792" s="2" t="str">
        <f>"00865041"</f>
        <v>00865041</v>
      </c>
      <c r="C1792" s="3" t="s">
        <v>8</v>
      </c>
    </row>
    <row r="1793" spans="1:3" x14ac:dyDescent="0.45">
      <c r="A1793" s="2">
        <v>1788</v>
      </c>
      <c r="B1793" s="2" t="str">
        <f>"00865121"</f>
        <v>00865121</v>
      </c>
      <c r="C1793" s="3" t="s">
        <v>4</v>
      </c>
    </row>
    <row r="1794" spans="1:3" x14ac:dyDescent="0.45">
      <c r="A1794" s="2">
        <v>1789</v>
      </c>
      <c r="B1794" s="2" t="str">
        <f>"00865322"</f>
        <v>00865322</v>
      </c>
      <c r="C1794" s="3" t="s">
        <v>4</v>
      </c>
    </row>
    <row r="1795" spans="1:3" x14ac:dyDescent="0.45">
      <c r="A1795" s="2">
        <v>1790</v>
      </c>
      <c r="B1795" s="2" t="str">
        <f>"00865364"</f>
        <v>00865364</v>
      </c>
      <c r="C1795" s="3" t="str">
        <f>"002"</f>
        <v>002</v>
      </c>
    </row>
    <row r="1796" spans="1:3" x14ac:dyDescent="0.45">
      <c r="A1796" s="2">
        <v>1791</v>
      </c>
      <c r="B1796" s="2" t="str">
        <f>"00865390"</f>
        <v>00865390</v>
      </c>
      <c r="C1796" s="3" t="s">
        <v>4</v>
      </c>
    </row>
    <row r="1797" spans="1:3" x14ac:dyDescent="0.45">
      <c r="A1797" s="2">
        <v>1792</v>
      </c>
      <c r="B1797" s="2" t="str">
        <f>"00866310"</f>
        <v>00866310</v>
      </c>
      <c r="C1797" s="3" t="s">
        <v>4</v>
      </c>
    </row>
    <row r="1798" spans="1:3" x14ac:dyDescent="0.45">
      <c r="A1798" s="2">
        <v>1793</v>
      </c>
      <c r="B1798" s="2" t="str">
        <f>"00866557"</f>
        <v>00866557</v>
      </c>
      <c r="C1798" s="3" t="s">
        <v>4</v>
      </c>
    </row>
    <row r="1799" spans="1:3" x14ac:dyDescent="0.45">
      <c r="A1799" s="2">
        <v>1794</v>
      </c>
      <c r="B1799" s="2" t="str">
        <f>"00866841"</f>
        <v>00866841</v>
      </c>
      <c r="C1799" s="3" t="s">
        <v>11</v>
      </c>
    </row>
    <row r="1800" spans="1:3" x14ac:dyDescent="0.45">
      <c r="A1800" s="2">
        <v>1795</v>
      </c>
      <c r="B1800" s="2" t="str">
        <f>"00867469"</f>
        <v>00867469</v>
      </c>
      <c r="C1800" s="3" t="s">
        <v>4</v>
      </c>
    </row>
    <row r="1801" spans="1:3" x14ac:dyDescent="0.45">
      <c r="A1801" s="2">
        <v>1796</v>
      </c>
      <c r="B1801" s="2" t="str">
        <f>"00867701"</f>
        <v>00867701</v>
      </c>
      <c r="C1801" s="3" t="s">
        <v>4</v>
      </c>
    </row>
    <row r="1802" spans="1:3" x14ac:dyDescent="0.45">
      <c r="A1802" s="2">
        <v>1797</v>
      </c>
      <c r="B1802" s="2" t="str">
        <f>"00867747"</f>
        <v>00867747</v>
      </c>
      <c r="C1802" s="3" t="str">
        <f>"002"</f>
        <v>002</v>
      </c>
    </row>
    <row r="1803" spans="1:3" x14ac:dyDescent="0.45">
      <c r="A1803" s="2">
        <v>1798</v>
      </c>
      <c r="B1803" s="2" t="str">
        <f>"00867810"</f>
        <v>00867810</v>
      </c>
      <c r="C1803" s="3" t="s">
        <v>8</v>
      </c>
    </row>
    <row r="1804" spans="1:3" x14ac:dyDescent="0.45">
      <c r="A1804" s="2">
        <v>1799</v>
      </c>
      <c r="B1804" s="2" t="str">
        <f>"00869569"</f>
        <v>00869569</v>
      </c>
      <c r="C1804" s="3" t="s">
        <v>8</v>
      </c>
    </row>
    <row r="1805" spans="1:3" x14ac:dyDescent="0.45">
      <c r="A1805" s="2">
        <v>1800</v>
      </c>
      <c r="B1805" s="2" t="str">
        <f>"00869820"</f>
        <v>00869820</v>
      </c>
      <c r="C1805" s="3" t="str">
        <f>"002"</f>
        <v>002</v>
      </c>
    </row>
    <row r="1806" spans="1:3" x14ac:dyDescent="0.45">
      <c r="A1806" s="2">
        <v>1801</v>
      </c>
      <c r="B1806" s="2" t="str">
        <f>"00869985"</f>
        <v>00869985</v>
      </c>
      <c r="C1806" s="3" t="s">
        <v>4</v>
      </c>
    </row>
    <row r="1807" spans="1:3" x14ac:dyDescent="0.45">
      <c r="A1807" s="2">
        <v>1802</v>
      </c>
      <c r="B1807" s="2" t="str">
        <f>"00870349"</f>
        <v>00870349</v>
      </c>
      <c r="C1807" s="3" t="s">
        <v>4</v>
      </c>
    </row>
    <row r="1808" spans="1:3" x14ac:dyDescent="0.45">
      <c r="A1808" s="2">
        <v>1803</v>
      </c>
      <c r="B1808" s="2" t="str">
        <f>"00870764"</f>
        <v>00870764</v>
      </c>
      <c r="C1808" s="3" t="s">
        <v>4</v>
      </c>
    </row>
    <row r="1809" spans="1:3" x14ac:dyDescent="0.45">
      <c r="A1809" s="2">
        <v>1804</v>
      </c>
      <c r="B1809" s="2" t="str">
        <f>"00870960"</f>
        <v>00870960</v>
      </c>
      <c r="C1809" s="3" t="s">
        <v>4</v>
      </c>
    </row>
    <row r="1810" spans="1:3" x14ac:dyDescent="0.45">
      <c r="A1810" s="2">
        <v>1805</v>
      </c>
      <c r="B1810" s="2" t="str">
        <f>"00871063"</f>
        <v>00871063</v>
      </c>
      <c r="C1810" s="3" t="s">
        <v>4</v>
      </c>
    </row>
    <row r="1811" spans="1:3" x14ac:dyDescent="0.45">
      <c r="A1811" s="2">
        <v>1806</v>
      </c>
      <c r="B1811" s="2" t="str">
        <f>"00871613"</f>
        <v>00871613</v>
      </c>
      <c r="C1811" s="3" t="s">
        <v>4</v>
      </c>
    </row>
    <row r="1812" spans="1:3" x14ac:dyDescent="0.45">
      <c r="A1812" s="2">
        <v>1807</v>
      </c>
      <c r="B1812" s="2" t="str">
        <f>"00871724"</f>
        <v>00871724</v>
      </c>
      <c r="C1812" s="3" t="s">
        <v>4</v>
      </c>
    </row>
    <row r="1813" spans="1:3" x14ac:dyDescent="0.45">
      <c r="A1813" s="2">
        <v>1808</v>
      </c>
      <c r="B1813" s="2" t="str">
        <f>"00872084"</f>
        <v>00872084</v>
      </c>
      <c r="C1813" s="3" t="s">
        <v>4</v>
      </c>
    </row>
    <row r="1814" spans="1:3" x14ac:dyDescent="0.45">
      <c r="A1814" s="2">
        <v>1809</v>
      </c>
      <c r="B1814" s="2" t="str">
        <f>"00872146"</f>
        <v>00872146</v>
      </c>
      <c r="C1814" s="3" t="s">
        <v>5</v>
      </c>
    </row>
    <row r="1815" spans="1:3" x14ac:dyDescent="0.45">
      <c r="A1815" s="2">
        <v>1810</v>
      </c>
      <c r="B1815" s="2" t="str">
        <f>"00872163"</f>
        <v>00872163</v>
      </c>
      <c r="C1815" s="3" t="s">
        <v>4</v>
      </c>
    </row>
    <row r="1816" spans="1:3" x14ac:dyDescent="0.45">
      <c r="A1816" s="2">
        <v>1811</v>
      </c>
      <c r="B1816" s="2" t="str">
        <f>"00872523"</f>
        <v>00872523</v>
      </c>
      <c r="C1816" s="3" t="s">
        <v>4</v>
      </c>
    </row>
    <row r="1817" spans="1:3" x14ac:dyDescent="0.45">
      <c r="A1817" s="2">
        <v>1812</v>
      </c>
      <c r="B1817" s="2" t="str">
        <f>"00872833"</f>
        <v>00872833</v>
      </c>
      <c r="C1817" s="3" t="s">
        <v>4</v>
      </c>
    </row>
    <row r="1818" spans="1:3" x14ac:dyDescent="0.45">
      <c r="A1818" s="2">
        <v>1813</v>
      </c>
      <c r="B1818" s="2" t="str">
        <f>"00873223"</f>
        <v>00873223</v>
      </c>
      <c r="C1818" s="3" t="s">
        <v>4</v>
      </c>
    </row>
    <row r="1819" spans="1:3" x14ac:dyDescent="0.45">
      <c r="A1819" s="2">
        <v>1814</v>
      </c>
      <c r="B1819" s="2" t="str">
        <f>"00873612"</f>
        <v>00873612</v>
      </c>
      <c r="C1819" s="3" t="s">
        <v>4</v>
      </c>
    </row>
    <row r="1820" spans="1:3" x14ac:dyDescent="0.45">
      <c r="A1820" s="2">
        <v>1815</v>
      </c>
      <c r="B1820" s="2" t="str">
        <f>"00873838"</f>
        <v>00873838</v>
      </c>
      <c r="C1820" s="3" t="s">
        <v>4</v>
      </c>
    </row>
    <row r="1821" spans="1:3" x14ac:dyDescent="0.45">
      <c r="A1821" s="2">
        <v>1816</v>
      </c>
      <c r="B1821" s="2" t="str">
        <f>"00873953"</f>
        <v>00873953</v>
      </c>
      <c r="C1821" s="3" t="s">
        <v>4</v>
      </c>
    </row>
    <row r="1822" spans="1:3" x14ac:dyDescent="0.45">
      <c r="A1822" s="2">
        <v>1817</v>
      </c>
      <c r="B1822" s="2" t="str">
        <f>"00874270"</f>
        <v>00874270</v>
      </c>
      <c r="C1822" s="3" t="s">
        <v>4</v>
      </c>
    </row>
    <row r="1823" spans="1:3" x14ac:dyDescent="0.45">
      <c r="A1823" s="2">
        <v>1818</v>
      </c>
      <c r="B1823" s="2" t="str">
        <f>"00874330"</f>
        <v>00874330</v>
      </c>
      <c r="C1823" s="3" t="s">
        <v>4</v>
      </c>
    </row>
    <row r="1824" spans="1:3" x14ac:dyDescent="0.45">
      <c r="A1824" s="2">
        <v>1819</v>
      </c>
      <c r="B1824" s="2" t="str">
        <f>"00874691"</f>
        <v>00874691</v>
      </c>
      <c r="C1824" s="3" t="str">
        <f>"004"</f>
        <v>004</v>
      </c>
    </row>
    <row r="1825" spans="1:3" x14ac:dyDescent="0.45">
      <c r="A1825" s="2">
        <v>1820</v>
      </c>
      <c r="B1825" s="2" t="str">
        <f>"00874788"</f>
        <v>00874788</v>
      </c>
      <c r="C1825" s="3" t="s">
        <v>4</v>
      </c>
    </row>
    <row r="1826" spans="1:3" x14ac:dyDescent="0.45">
      <c r="A1826" s="2">
        <v>1821</v>
      </c>
      <c r="B1826" s="2" t="str">
        <f>"00875372"</f>
        <v>00875372</v>
      </c>
      <c r="C1826" s="3" t="s">
        <v>6</v>
      </c>
    </row>
    <row r="1827" spans="1:3" x14ac:dyDescent="0.45">
      <c r="A1827" s="2">
        <v>1822</v>
      </c>
      <c r="B1827" s="2" t="str">
        <f>"00875383"</f>
        <v>00875383</v>
      </c>
      <c r="C1827" s="3" t="s">
        <v>4</v>
      </c>
    </row>
    <row r="1828" spans="1:3" x14ac:dyDescent="0.45">
      <c r="A1828" s="2">
        <v>1823</v>
      </c>
      <c r="B1828" s="2" t="str">
        <f>"00875435"</f>
        <v>00875435</v>
      </c>
      <c r="C1828" s="3" t="s">
        <v>4</v>
      </c>
    </row>
    <row r="1829" spans="1:3" x14ac:dyDescent="0.45">
      <c r="A1829" s="2">
        <v>1824</v>
      </c>
      <c r="B1829" s="2" t="str">
        <f>"00875491"</f>
        <v>00875491</v>
      </c>
      <c r="C1829" s="3" t="s">
        <v>8</v>
      </c>
    </row>
    <row r="1830" spans="1:3" x14ac:dyDescent="0.45">
      <c r="A1830" s="2">
        <v>1825</v>
      </c>
      <c r="B1830" s="2" t="str">
        <f>"00875622"</f>
        <v>00875622</v>
      </c>
      <c r="C1830" s="3" t="s">
        <v>4</v>
      </c>
    </row>
    <row r="1831" spans="1:3" x14ac:dyDescent="0.45">
      <c r="A1831" s="2">
        <v>1826</v>
      </c>
      <c r="B1831" s="2" t="str">
        <f>"00875859"</f>
        <v>00875859</v>
      </c>
      <c r="C1831" s="3" t="s">
        <v>4</v>
      </c>
    </row>
    <row r="1832" spans="1:3" x14ac:dyDescent="0.45">
      <c r="A1832" s="2">
        <v>1827</v>
      </c>
      <c r="B1832" s="2" t="str">
        <f>"00876052"</f>
        <v>00876052</v>
      </c>
      <c r="C1832" s="3" t="s">
        <v>6</v>
      </c>
    </row>
    <row r="1833" spans="1:3" x14ac:dyDescent="0.45">
      <c r="A1833" s="2">
        <v>1828</v>
      </c>
      <c r="B1833" s="2" t="str">
        <f>"00876285"</f>
        <v>00876285</v>
      </c>
      <c r="C1833" s="3" t="s">
        <v>4</v>
      </c>
    </row>
    <row r="1834" spans="1:3" x14ac:dyDescent="0.45">
      <c r="A1834" s="2">
        <v>1829</v>
      </c>
      <c r="B1834" s="2" t="str">
        <f>"00876305"</f>
        <v>00876305</v>
      </c>
      <c r="C1834" s="3" t="s">
        <v>4</v>
      </c>
    </row>
    <row r="1835" spans="1:3" x14ac:dyDescent="0.45">
      <c r="A1835" s="2">
        <v>1830</v>
      </c>
      <c r="B1835" s="2" t="str">
        <f>"00876333"</f>
        <v>00876333</v>
      </c>
      <c r="C1835" s="3" t="s">
        <v>4</v>
      </c>
    </row>
    <row r="1836" spans="1:3" x14ac:dyDescent="0.45">
      <c r="A1836" s="2">
        <v>1831</v>
      </c>
      <c r="B1836" s="2" t="str">
        <f>"00876519"</f>
        <v>00876519</v>
      </c>
      <c r="C1836" s="3" t="s">
        <v>4</v>
      </c>
    </row>
    <row r="1837" spans="1:3" x14ac:dyDescent="0.45">
      <c r="A1837" s="2">
        <v>1832</v>
      </c>
      <c r="B1837" s="2" t="str">
        <f>"00876563"</f>
        <v>00876563</v>
      </c>
      <c r="C1837" s="3" t="s">
        <v>6</v>
      </c>
    </row>
    <row r="1838" spans="1:3" x14ac:dyDescent="0.45">
      <c r="A1838" s="2">
        <v>1833</v>
      </c>
      <c r="B1838" s="2" t="str">
        <f>"00876961"</f>
        <v>00876961</v>
      </c>
      <c r="C1838" s="3" t="str">
        <f>"002"</f>
        <v>002</v>
      </c>
    </row>
    <row r="1839" spans="1:3" x14ac:dyDescent="0.45">
      <c r="A1839" s="2">
        <v>1834</v>
      </c>
      <c r="B1839" s="2" t="str">
        <f>"00877526"</f>
        <v>00877526</v>
      </c>
      <c r="C1839" s="3" t="s">
        <v>4</v>
      </c>
    </row>
    <row r="1840" spans="1:3" x14ac:dyDescent="0.45">
      <c r="A1840" s="2">
        <v>1835</v>
      </c>
      <c r="B1840" s="2" t="str">
        <f>"00877980"</f>
        <v>00877980</v>
      </c>
      <c r="C1840" s="3" t="s">
        <v>4</v>
      </c>
    </row>
    <row r="1841" spans="1:3" x14ac:dyDescent="0.45">
      <c r="A1841" s="2">
        <v>1836</v>
      </c>
      <c r="B1841" s="2" t="str">
        <f>"00878125"</f>
        <v>00878125</v>
      </c>
      <c r="C1841" s="3" t="str">
        <f>"002"</f>
        <v>002</v>
      </c>
    </row>
    <row r="1842" spans="1:3" ht="28.5" x14ac:dyDescent="0.45">
      <c r="A1842" s="2">
        <v>1837</v>
      </c>
      <c r="B1842" s="2" t="str">
        <f>"00878445"</f>
        <v>00878445</v>
      </c>
      <c r="C1842" s="3" t="s">
        <v>7</v>
      </c>
    </row>
    <row r="1843" spans="1:3" x14ac:dyDescent="0.45">
      <c r="A1843" s="2">
        <v>1838</v>
      </c>
      <c r="B1843" s="2" t="str">
        <f>"00878726"</f>
        <v>00878726</v>
      </c>
      <c r="C1843" s="3" t="s">
        <v>4</v>
      </c>
    </row>
    <row r="1844" spans="1:3" x14ac:dyDescent="0.45">
      <c r="A1844" s="2">
        <v>1839</v>
      </c>
      <c r="B1844" s="2" t="str">
        <f>"00878771"</f>
        <v>00878771</v>
      </c>
      <c r="C1844" s="3" t="s">
        <v>4</v>
      </c>
    </row>
    <row r="1845" spans="1:3" x14ac:dyDescent="0.45">
      <c r="A1845" s="2">
        <v>1840</v>
      </c>
      <c r="B1845" s="2" t="str">
        <f>"00878941"</f>
        <v>00878941</v>
      </c>
      <c r="C1845" s="3" t="s">
        <v>4</v>
      </c>
    </row>
    <row r="1846" spans="1:3" x14ac:dyDescent="0.45">
      <c r="A1846" s="2">
        <v>1841</v>
      </c>
      <c r="B1846" s="2" t="str">
        <f>"00878963"</f>
        <v>00878963</v>
      </c>
      <c r="C1846" s="3" t="s">
        <v>8</v>
      </c>
    </row>
    <row r="1847" spans="1:3" x14ac:dyDescent="0.45">
      <c r="A1847" s="2">
        <v>1842</v>
      </c>
      <c r="B1847" s="2" t="str">
        <f>"00879269"</f>
        <v>00879269</v>
      </c>
      <c r="C1847" s="3" t="s">
        <v>11</v>
      </c>
    </row>
    <row r="1848" spans="1:3" x14ac:dyDescent="0.45">
      <c r="A1848" s="2">
        <v>1843</v>
      </c>
      <c r="B1848" s="2" t="str">
        <f>"00879404"</f>
        <v>00879404</v>
      </c>
      <c r="C1848" s="3" t="s">
        <v>4</v>
      </c>
    </row>
    <row r="1849" spans="1:3" x14ac:dyDescent="0.45">
      <c r="A1849" s="2">
        <v>1844</v>
      </c>
      <c r="B1849" s="2" t="str">
        <f>"00879572"</f>
        <v>00879572</v>
      </c>
      <c r="C1849" s="3" t="str">
        <f>"001"</f>
        <v>001</v>
      </c>
    </row>
    <row r="1850" spans="1:3" x14ac:dyDescent="0.45">
      <c r="A1850" s="2">
        <v>1845</v>
      </c>
      <c r="B1850" s="2" t="str">
        <f>"00880301"</f>
        <v>00880301</v>
      </c>
      <c r="C1850" s="3" t="s">
        <v>4</v>
      </c>
    </row>
    <row r="1851" spans="1:3" x14ac:dyDescent="0.45">
      <c r="A1851" s="2">
        <v>1846</v>
      </c>
      <c r="B1851" s="2" t="str">
        <f>"00880337"</f>
        <v>00880337</v>
      </c>
      <c r="C1851" s="3" t="s">
        <v>4</v>
      </c>
    </row>
    <row r="1852" spans="1:3" x14ac:dyDescent="0.45">
      <c r="A1852" s="2">
        <v>1847</v>
      </c>
      <c r="B1852" s="2" t="str">
        <f>"00880546"</f>
        <v>00880546</v>
      </c>
      <c r="C1852" s="3" t="s">
        <v>4</v>
      </c>
    </row>
    <row r="1853" spans="1:3" x14ac:dyDescent="0.45">
      <c r="A1853" s="2">
        <v>1848</v>
      </c>
      <c r="B1853" s="2" t="str">
        <f>"00880606"</f>
        <v>00880606</v>
      </c>
      <c r="C1853" s="3" t="s">
        <v>4</v>
      </c>
    </row>
    <row r="1854" spans="1:3" x14ac:dyDescent="0.45">
      <c r="A1854" s="2">
        <v>1849</v>
      </c>
      <c r="B1854" s="2" t="str">
        <f>"00880758"</f>
        <v>00880758</v>
      </c>
      <c r="C1854" s="3" t="s">
        <v>6</v>
      </c>
    </row>
    <row r="1855" spans="1:3" x14ac:dyDescent="0.45">
      <c r="A1855" s="2">
        <v>1850</v>
      </c>
      <c r="B1855" s="2" t="str">
        <f>"00881093"</f>
        <v>00881093</v>
      </c>
      <c r="C1855" s="3" t="s">
        <v>4</v>
      </c>
    </row>
    <row r="1856" spans="1:3" x14ac:dyDescent="0.45">
      <c r="A1856" s="2">
        <v>1851</v>
      </c>
      <c r="B1856" s="2" t="str">
        <f>"00881208"</f>
        <v>00881208</v>
      </c>
      <c r="C1856" s="3" t="s">
        <v>4</v>
      </c>
    </row>
    <row r="1857" spans="1:3" x14ac:dyDescent="0.45">
      <c r="A1857" s="2">
        <v>1852</v>
      </c>
      <c r="B1857" s="2" t="str">
        <f>"00881234"</f>
        <v>00881234</v>
      </c>
      <c r="C1857" s="3" t="s">
        <v>4</v>
      </c>
    </row>
    <row r="1858" spans="1:3" x14ac:dyDescent="0.45">
      <c r="A1858" s="2">
        <v>1853</v>
      </c>
      <c r="B1858" s="2" t="str">
        <f>"00881367"</f>
        <v>00881367</v>
      </c>
      <c r="C1858" s="3" t="s">
        <v>4</v>
      </c>
    </row>
    <row r="1859" spans="1:3" x14ac:dyDescent="0.45">
      <c r="A1859" s="2">
        <v>1854</v>
      </c>
      <c r="B1859" s="2" t="str">
        <f>"00881553"</f>
        <v>00881553</v>
      </c>
      <c r="C1859" s="3" t="s">
        <v>4</v>
      </c>
    </row>
    <row r="1860" spans="1:3" x14ac:dyDescent="0.45">
      <c r="A1860" s="2">
        <v>1855</v>
      </c>
      <c r="B1860" s="2" t="str">
        <f>"00881581"</f>
        <v>00881581</v>
      </c>
      <c r="C1860" s="3" t="s">
        <v>4</v>
      </c>
    </row>
    <row r="1861" spans="1:3" x14ac:dyDescent="0.45">
      <c r="A1861" s="2">
        <v>1856</v>
      </c>
      <c r="B1861" s="2" t="str">
        <f>"00881635"</f>
        <v>00881635</v>
      </c>
      <c r="C1861" s="3" t="s">
        <v>4</v>
      </c>
    </row>
    <row r="1862" spans="1:3" x14ac:dyDescent="0.45">
      <c r="A1862" s="2">
        <v>1857</v>
      </c>
      <c r="B1862" s="2" t="str">
        <f>"00881668"</f>
        <v>00881668</v>
      </c>
      <c r="C1862" s="3" t="s">
        <v>4</v>
      </c>
    </row>
    <row r="1863" spans="1:3" x14ac:dyDescent="0.45">
      <c r="A1863" s="2">
        <v>1858</v>
      </c>
      <c r="B1863" s="2" t="str">
        <f>"00881777"</f>
        <v>00881777</v>
      </c>
      <c r="C1863" s="3" t="s">
        <v>4</v>
      </c>
    </row>
    <row r="1864" spans="1:3" x14ac:dyDescent="0.45">
      <c r="A1864" s="2">
        <v>1859</v>
      </c>
      <c r="B1864" s="2" t="str">
        <f>"00881929"</f>
        <v>00881929</v>
      </c>
      <c r="C1864" s="3" t="s">
        <v>4</v>
      </c>
    </row>
    <row r="1865" spans="1:3" x14ac:dyDescent="0.45">
      <c r="A1865" s="2">
        <v>1860</v>
      </c>
      <c r="B1865" s="2" t="str">
        <f>"00881939"</f>
        <v>00881939</v>
      </c>
      <c r="C1865" s="3" t="s">
        <v>4</v>
      </c>
    </row>
    <row r="1866" spans="1:3" x14ac:dyDescent="0.45">
      <c r="A1866" s="2">
        <v>1861</v>
      </c>
      <c r="B1866" s="2" t="str">
        <f>"00882164"</f>
        <v>00882164</v>
      </c>
      <c r="C1866" s="3" t="s">
        <v>4</v>
      </c>
    </row>
    <row r="1867" spans="1:3" x14ac:dyDescent="0.45">
      <c r="A1867" s="2">
        <v>1862</v>
      </c>
      <c r="B1867" s="2" t="str">
        <f>"00882185"</f>
        <v>00882185</v>
      </c>
      <c r="C1867" s="3" t="s">
        <v>8</v>
      </c>
    </row>
    <row r="1868" spans="1:3" x14ac:dyDescent="0.45">
      <c r="A1868" s="2">
        <v>1863</v>
      </c>
      <c r="B1868" s="2" t="str">
        <f>"00882400"</f>
        <v>00882400</v>
      </c>
      <c r="C1868" s="3" t="s">
        <v>4</v>
      </c>
    </row>
    <row r="1869" spans="1:3" x14ac:dyDescent="0.45">
      <c r="A1869" s="2">
        <v>1864</v>
      </c>
      <c r="B1869" s="2" t="str">
        <f>"00882438"</f>
        <v>00882438</v>
      </c>
      <c r="C1869" s="3" t="s">
        <v>8</v>
      </c>
    </row>
    <row r="1870" spans="1:3" x14ac:dyDescent="0.45">
      <c r="A1870" s="2">
        <v>1865</v>
      </c>
      <c r="B1870" s="2" t="str">
        <f>"00882472"</f>
        <v>00882472</v>
      </c>
      <c r="C1870" s="3" t="s">
        <v>4</v>
      </c>
    </row>
    <row r="1871" spans="1:3" x14ac:dyDescent="0.45">
      <c r="A1871" s="2">
        <v>1866</v>
      </c>
      <c r="B1871" s="2" t="str">
        <f>"00882741"</f>
        <v>00882741</v>
      </c>
      <c r="C1871" s="3" t="s">
        <v>8</v>
      </c>
    </row>
    <row r="1872" spans="1:3" x14ac:dyDescent="0.45">
      <c r="A1872" s="2">
        <v>1867</v>
      </c>
      <c r="B1872" s="2" t="str">
        <f>"00883045"</f>
        <v>00883045</v>
      </c>
      <c r="C1872" s="3" t="s">
        <v>4</v>
      </c>
    </row>
    <row r="1873" spans="1:3" x14ac:dyDescent="0.45">
      <c r="A1873" s="2">
        <v>1868</v>
      </c>
      <c r="B1873" s="2" t="str">
        <f>"00883121"</f>
        <v>00883121</v>
      </c>
      <c r="C1873" s="3" t="s">
        <v>8</v>
      </c>
    </row>
    <row r="1874" spans="1:3" x14ac:dyDescent="0.45">
      <c r="A1874" s="2">
        <v>1869</v>
      </c>
      <c r="B1874" s="2" t="str">
        <f>"00883219"</f>
        <v>00883219</v>
      </c>
      <c r="C1874" s="3" t="s">
        <v>4</v>
      </c>
    </row>
    <row r="1875" spans="1:3" x14ac:dyDescent="0.45">
      <c r="A1875" s="2">
        <v>1870</v>
      </c>
      <c r="B1875" s="2" t="str">
        <f>"00884047"</f>
        <v>00884047</v>
      </c>
      <c r="C1875" s="3" t="s">
        <v>4</v>
      </c>
    </row>
    <row r="1876" spans="1:3" x14ac:dyDescent="0.45">
      <c r="A1876" s="2">
        <v>1871</v>
      </c>
      <c r="B1876" s="2" t="str">
        <f>"00884146"</f>
        <v>00884146</v>
      </c>
      <c r="C1876" s="3" t="s">
        <v>4</v>
      </c>
    </row>
    <row r="1877" spans="1:3" x14ac:dyDescent="0.45">
      <c r="A1877" s="2">
        <v>1872</v>
      </c>
      <c r="B1877" s="2" t="str">
        <f>"00884182"</f>
        <v>00884182</v>
      </c>
      <c r="C1877" s="3" t="s">
        <v>4</v>
      </c>
    </row>
    <row r="1878" spans="1:3" x14ac:dyDescent="0.45">
      <c r="A1878" s="2">
        <v>1873</v>
      </c>
      <c r="B1878" s="2" t="str">
        <f>"00884928"</f>
        <v>00884928</v>
      </c>
      <c r="C1878" s="3" t="s">
        <v>4</v>
      </c>
    </row>
    <row r="1879" spans="1:3" x14ac:dyDescent="0.45">
      <c r="A1879" s="2">
        <v>1874</v>
      </c>
      <c r="B1879" s="2" t="str">
        <f>"00885323"</f>
        <v>00885323</v>
      </c>
      <c r="C1879" s="3" t="s">
        <v>4</v>
      </c>
    </row>
    <row r="1880" spans="1:3" x14ac:dyDescent="0.45">
      <c r="A1880" s="2">
        <v>1875</v>
      </c>
      <c r="B1880" s="2" t="str">
        <f>"00885790"</f>
        <v>00885790</v>
      </c>
      <c r="C1880" s="3" t="s">
        <v>4</v>
      </c>
    </row>
    <row r="1881" spans="1:3" ht="28.5" x14ac:dyDescent="0.45">
      <c r="A1881" s="2">
        <v>1876</v>
      </c>
      <c r="B1881" s="2" t="str">
        <f>"00885955"</f>
        <v>00885955</v>
      </c>
      <c r="C1881" s="3" t="s">
        <v>7</v>
      </c>
    </row>
    <row r="1882" spans="1:3" x14ac:dyDescent="0.45">
      <c r="A1882" s="2">
        <v>1877</v>
      </c>
      <c r="B1882" s="2" t="str">
        <f>"00886057"</f>
        <v>00886057</v>
      </c>
      <c r="C1882" s="3" t="s">
        <v>4</v>
      </c>
    </row>
    <row r="1883" spans="1:3" x14ac:dyDescent="0.45">
      <c r="A1883" s="2">
        <v>1878</v>
      </c>
      <c r="B1883" s="2" t="str">
        <f>"00886607"</f>
        <v>00886607</v>
      </c>
      <c r="C1883" s="3" t="s">
        <v>8</v>
      </c>
    </row>
    <row r="1884" spans="1:3" x14ac:dyDescent="0.45">
      <c r="A1884" s="2">
        <v>1879</v>
      </c>
      <c r="B1884" s="2" t="str">
        <f>"00887863"</f>
        <v>00887863</v>
      </c>
      <c r="C1884" s="3" t="s">
        <v>4</v>
      </c>
    </row>
    <row r="1885" spans="1:3" x14ac:dyDescent="0.45">
      <c r="A1885" s="2">
        <v>1880</v>
      </c>
      <c r="B1885" s="2" t="str">
        <f>"00887910"</f>
        <v>00887910</v>
      </c>
      <c r="C1885" s="3" t="s">
        <v>4</v>
      </c>
    </row>
    <row r="1886" spans="1:3" x14ac:dyDescent="0.45">
      <c r="A1886" s="2">
        <v>1881</v>
      </c>
      <c r="B1886" s="2" t="str">
        <f>"00887954"</f>
        <v>00887954</v>
      </c>
      <c r="C1886" s="3" t="s">
        <v>8</v>
      </c>
    </row>
    <row r="1887" spans="1:3" x14ac:dyDescent="0.45">
      <c r="A1887" s="2">
        <v>1882</v>
      </c>
      <c r="B1887" s="2" t="str">
        <f>"00887993"</f>
        <v>00887993</v>
      </c>
      <c r="C1887" s="3" t="s">
        <v>4</v>
      </c>
    </row>
    <row r="1888" spans="1:3" x14ac:dyDescent="0.45">
      <c r="A1888" s="2">
        <v>1883</v>
      </c>
      <c r="B1888" s="2" t="str">
        <f>"00888158"</f>
        <v>00888158</v>
      </c>
      <c r="C1888" s="3" t="s">
        <v>4</v>
      </c>
    </row>
    <row r="1889" spans="1:3" x14ac:dyDescent="0.45">
      <c r="A1889" s="2">
        <v>1884</v>
      </c>
      <c r="B1889" s="2" t="str">
        <f>"00888203"</f>
        <v>00888203</v>
      </c>
      <c r="C1889" s="3" t="s">
        <v>4</v>
      </c>
    </row>
    <row r="1890" spans="1:3" x14ac:dyDescent="0.45">
      <c r="A1890" s="2">
        <v>1885</v>
      </c>
      <c r="B1890" s="2" t="str">
        <f>"00888208"</f>
        <v>00888208</v>
      </c>
      <c r="C1890" s="3" t="s">
        <v>4</v>
      </c>
    </row>
    <row r="1891" spans="1:3" x14ac:dyDescent="0.45">
      <c r="A1891" s="2">
        <v>1886</v>
      </c>
      <c r="B1891" s="2" t="str">
        <f>"00888256"</f>
        <v>00888256</v>
      </c>
      <c r="C1891" s="3" t="s">
        <v>4</v>
      </c>
    </row>
    <row r="1892" spans="1:3" x14ac:dyDescent="0.45">
      <c r="A1892" s="2">
        <v>1887</v>
      </c>
      <c r="B1892" s="2" t="str">
        <f>"00888626"</f>
        <v>00888626</v>
      </c>
      <c r="C1892" s="3" t="s">
        <v>4</v>
      </c>
    </row>
    <row r="1893" spans="1:3" x14ac:dyDescent="0.45">
      <c r="A1893" s="2">
        <v>1888</v>
      </c>
      <c r="B1893" s="2" t="str">
        <f>"00888674"</f>
        <v>00888674</v>
      </c>
      <c r="C1893" s="3" t="s">
        <v>4</v>
      </c>
    </row>
    <row r="1894" spans="1:3" x14ac:dyDescent="0.45">
      <c r="A1894" s="2">
        <v>1889</v>
      </c>
      <c r="B1894" s="2" t="str">
        <f>"00888753"</f>
        <v>00888753</v>
      </c>
      <c r="C1894" s="3" t="s">
        <v>4</v>
      </c>
    </row>
    <row r="1895" spans="1:3" x14ac:dyDescent="0.45">
      <c r="A1895" s="2">
        <v>1890</v>
      </c>
      <c r="B1895" s="2" t="str">
        <f>"00888802"</f>
        <v>00888802</v>
      </c>
      <c r="C1895" s="3" t="s">
        <v>4</v>
      </c>
    </row>
    <row r="1896" spans="1:3" x14ac:dyDescent="0.45">
      <c r="A1896" s="2">
        <v>1891</v>
      </c>
      <c r="B1896" s="2" t="str">
        <f>"00888882"</f>
        <v>00888882</v>
      </c>
      <c r="C1896" s="3" t="s">
        <v>6</v>
      </c>
    </row>
    <row r="1897" spans="1:3" x14ac:dyDescent="0.45">
      <c r="A1897" s="2">
        <v>1892</v>
      </c>
      <c r="B1897" s="2" t="str">
        <f>"00889244"</f>
        <v>00889244</v>
      </c>
      <c r="C1897" s="3" t="str">
        <f>"002"</f>
        <v>002</v>
      </c>
    </row>
    <row r="1898" spans="1:3" x14ac:dyDescent="0.45">
      <c r="A1898" s="2">
        <v>1893</v>
      </c>
      <c r="B1898" s="2" t="str">
        <f>"00889613"</f>
        <v>00889613</v>
      </c>
      <c r="C1898" s="3" t="s">
        <v>4</v>
      </c>
    </row>
    <row r="1899" spans="1:3" x14ac:dyDescent="0.45">
      <c r="A1899" s="2">
        <v>1894</v>
      </c>
      <c r="B1899" s="2" t="str">
        <f>"00889754"</f>
        <v>00889754</v>
      </c>
      <c r="C1899" s="3" t="s">
        <v>4</v>
      </c>
    </row>
    <row r="1900" spans="1:3" x14ac:dyDescent="0.45">
      <c r="A1900" s="2">
        <v>1895</v>
      </c>
      <c r="B1900" s="2" t="str">
        <f>"00889768"</f>
        <v>00889768</v>
      </c>
      <c r="C1900" s="3" t="s">
        <v>5</v>
      </c>
    </row>
    <row r="1901" spans="1:3" x14ac:dyDescent="0.45">
      <c r="A1901" s="2">
        <v>1896</v>
      </c>
      <c r="B1901" s="2" t="str">
        <f>"00889786"</f>
        <v>00889786</v>
      </c>
      <c r="C1901" s="3" t="s">
        <v>4</v>
      </c>
    </row>
    <row r="1902" spans="1:3" x14ac:dyDescent="0.45">
      <c r="A1902" s="2">
        <v>1897</v>
      </c>
      <c r="B1902" s="2" t="str">
        <f>"00890059"</f>
        <v>00890059</v>
      </c>
      <c r="C1902" s="3" t="str">
        <f>"002"</f>
        <v>002</v>
      </c>
    </row>
    <row r="1903" spans="1:3" x14ac:dyDescent="0.45">
      <c r="A1903" s="2">
        <v>1898</v>
      </c>
      <c r="B1903" s="2" t="str">
        <f>"00890083"</f>
        <v>00890083</v>
      </c>
      <c r="C1903" s="3" t="str">
        <f>"002"</f>
        <v>002</v>
      </c>
    </row>
    <row r="1904" spans="1:3" x14ac:dyDescent="0.45">
      <c r="A1904" s="2">
        <v>1899</v>
      </c>
      <c r="B1904" s="2" t="str">
        <f>"00890189"</f>
        <v>00890189</v>
      </c>
      <c r="C1904" s="3" t="s">
        <v>4</v>
      </c>
    </row>
    <row r="1905" spans="1:3" x14ac:dyDescent="0.45">
      <c r="A1905" s="2">
        <v>1900</v>
      </c>
      <c r="B1905" s="2" t="str">
        <f>"00890199"</f>
        <v>00890199</v>
      </c>
      <c r="C1905" s="3" t="s">
        <v>4</v>
      </c>
    </row>
    <row r="1906" spans="1:3" x14ac:dyDescent="0.45">
      <c r="A1906" s="2">
        <v>1901</v>
      </c>
      <c r="B1906" s="2" t="str">
        <f>"00890226"</f>
        <v>00890226</v>
      </c>
      <c r="C1906" s="3" t="s">
        <v>4</v>
      </c>
    </row>
    <row r="1907" spans="1:3" x14ac:dyDescent="0.45">
      <c r="A1907" s="2">
        <v>1902</v>
      </c>
      <c r="B1907" s="2" t="str">
        <f>"00890314"</f>
        <v>00890314</v>
      </c>
      <c r="C1907" s="3" t="s">
        <v>4</v>
      </c>
    </row>
    <row r="1908" spans="1:3" x14ac:dyDescent="0.45">
      <c r="A1908" s="2">
        <v>1903</v>
      </c>
      <c r="B1908" s="2" t="str">
        <f>"00890488"</f>
        <v>00890488</v>
      </c>
      <c r="C1908" s="3" t="str">
        <f>"002"</f>
        <v>002</v>
      </c>
    </row>
    <row r="1909" spans="1:3" x14ac:dyDescent="0.45">
      <c r="A1909" s="2">
        <v>1904</v>
      </c>
      <c r="B1909" s="2" t="str">
        <f>"00890564"</f>
        <v>00890564</v>
      </c>
      <c r="C1909" s="3" t="s">
        <v>10</v>
      </c>
    </row>
    <row r="1910" spans="1:3" ht="28.5" x14ac:dyDescent="0.45">
      <c r="A1910" s="2">
        <v>1905</v>
      </c>
      <c r="B1910" s="2" t="str">
        <f>"00890638"</f>
        <v>00890638</v>
      </c>
      <c r="C1910" s="3" t="s">
        <v>7</v>
      </c>
    </row>
    <row r="1911" spans="1:3" x14ac:dyDescent="0.45">
      <c r="A1911" s="2">
        <v>1906</v>
      </c>
      <c r="B1911" s="2" t="str">
        <f>"00890651"</f>
        <v>00890651</v>
      </c>
      <c r="C1911" s="3" t="s">
        <v>4</v>
      </c>
    </row>
    <row r="1912" spans="1:3" x14ac:dyDescent="0.45">
      <c r="A1912" s="2">
        <v>1907</v>
      </c>
      <c r="B1912" s="2" t="str">
        <f>"00890738"</f>
        <v>00890738</v>
      </c>
      <c r="C1912" s="3" t="s">
        <v>4</v>
      </c>
    </row>
    <row r="1913" spans="1:3" x14ac:dyDescent="0.45">
      <c r="A1913" s="2">
        <v>1908</v>
      </c>
      <c r="B1913" s="2" t="str">
        <f>"00890811"</f>
        <v>00890811</v>
      </c>
      <c r="C1913" s="3" t="s">
        <v>4</v>
      </c>
    </row>
    <row r="1914" spans="1:3" x14ac:dyDescent="0.45">
      <c r="A1914" s="2">
        <v>1909</v>
      </c>
      <c r="B1914" s="2" t="str">
        <f>"00890840"</f>
        <v>00890840</v>
      </c>
      <c r="C1914" s="3" t="s">
        <v>15</v>
      </c>
    </row>
    <row r="1915" spans="1:3" x14ac:dyDescent="0.45">
      <c r="A1915" s="2">
        <v>1910</v>
      </c>
      <c r="B1915" s="2" t="str">
        <f>"00891029"</f>
        <v>00891029</v>
      </c>
      <c r="C1915" s="3" t="s">
        <v>8</v>
      </c>
    </row>
    <row r="1916" spans="1:3" x14ac:dyDescent="0.45">
      <c r="A1916" s="2">
        <v>1911</v>
      </c>
      <c r="B1916" s="2" t="str">
        <f>"00891098"</f>
        <v>00891098</v>
      </c>
      <c r="C1916" s="3" t="s">
        <v>4</v>
      </c>
    </row>
    <row r="1917" spans="1:3" x14ac:dyDescent="0.45">
      <c r="A1917" s="2">
        <v>1912</v>
      </c>
      <c r="B1917" s="2" t="str">
        <f>"00891161"</f>
        <v>00891161</v>
      </c>
      <c r="C1917" s="3" t="s">
        <v>11</v>
      </c>
    </row>
    <row r="1918" spans="1:3" x14ac:dyDescent="0.45">
      <c r="A1918" s="2">
        <v>1913</v>
      </c>
      <c r="B1918" s="2" t="str">
        <f>"00891278"</f>
        <v>00891278</v>
      </c>
      <c r="C1918" s="3" t="s">
        <v>4</v>
      </c>
    </row>
    <row r="1919" spans="1:3" x14ac:dyDescent="0.45">
      <c r="A1919" s="2">
        <v>1914</v>
      </c>
      <c r="B1919" s="2" t="str">
        <f>"00891407"</f>
        <v>00891407</v>
      </c>
      <c r="C1919" s="3" t="s">
        <v>8</v>
      </c>
    </row>
    <row r="1920" spans="1:3" x14ac:dyDescent="0.45">
      <c r="A1920" s="2">
        <v>1915</v>
      </c>
      <c r="B1920" s="2" t="str">
        <f>"00891473"</f>
        <v>00891473</v>
      </c>
      <c r="C1920" s="3" t="s">
        <v>4</v>
      </c>
    </row>
    <row r="1921" spans="1:3" ht="28.5" x14ac:dyDescent="0.45">
      <c r="A1921" s="2">
        <v>1916</v>
      </c>
      <c r="B1921" s="2" t="str">
        <f>"00891660"</f>
        <v>00891660</v>
      </c>
      <c r="C1921" s="3" t="s">
        <v>16</v>
      </c>
    </row>
    <row r="1922" spans="1:3" x14ac:dyDescent="0.45">
      <c r="A1922" s="2">
        <v>1917</v>
      </c>
      <c r="B1922" s="2" t="str">
        <f>"00891815"</f>
        <v>00891815</v>
      </c>
      <c r="C1922" s="3" t="s">
        <v>4</v>
      </c>
    </row>
    <row r="1923" spans="1:3" x14ac:dyDescent="0.45">
      <c r="A1923" s="2">
        <v>1918</v>
      </c>
      <c r="B1923" s="2" t="str">
        <f>"00891987"</f>
        <v>00891987</v>
      </c>
      <c r="C1923" s="3" t="s">
        <v>8</v>
      </c>
    </row>
    <row r="1924" spans="1:3" x14ac:dyDescent="0.45">
      <c r="A1924" s="2">
        <v>1919</v>
      </c>
      <c r="B1924" s="2" t="str">
        <f>"00892079"</f>
        <v>00892079</v>
      </c>
      <c r="C1924" s="3" t="s">
        <v>6</v>
      </c>
    </row>
    <row r="1925" spans="1:3" x14ac:dyDescent="0.45">
      <c r="A1925" s="2">
        <v>1920</v>
      </c>
      <c r="B1925" s="2" t="str">
        <f>"00892133"</f>
        <v>00892133</v>
      </c>
      <c r="C1925" s="3" t="s">
        <v>6</v>
      </c>
    </row>
    <row r="1926" spans="1:3" x14ac:dyDescent="0.45">
      <c r="A1926" s="2">
        <v>1921</v>
      </c>
      <c r="B1926" s="2" t="str">
        <f>"00892664"</f>
        <v>00892664</v>
      </c>
      <c r="C1926" s="3" t="s">
        <v>6</v>
      </c>
    </row>
    <row r="1927" spans="1:3" x14ac:dyDescent="0.45">
      <c r="A1927" s="2">
        <v>1922</v>
      </c>
      <c r="B1927" s="2" t="str">
        <f>"00892674"</f>
        <v>00892674</v>
      </c>
      <c r="C1927" s="3" t="str">
        <f>"002"</f>
        <v>002</v>
      </c>
    </row>
    <row r="1928" spans="1:3" x14ac:dyDescent="0.45">
      <c r="A1928" s="2">
        <v>1923</v>
      </c>
      <c r="B1928" s="2" t="str">
        <f>"00892763"</f>
        <v>00892763</v>
      </c>
      <c r="C1928" s="3" t="s">
        <v>4</v>
      </c>
    </row>
    <row r="1929" spans="1:3" x14ac:dyDescent="0.45">
      <c r="A1929" s="2">
        <v>1924</v>
      </c>
      <c r="B1929" s="2" t="str">
        <f>"00892790"</f>
        <v>00892790</v>
      </c>
      <c r="C1929" s="3" t="str">
        <f>"004"</f>
        <v>004</v>
      </c>
    </row>
    <row r="1930" spans="1:3" x14ac:dyDescent="0.45">
      <c r="A1930" s="2">
        <v>1925</v>
      </c>
      <c r="B1930" s="2" t="str">
        <f>"00892897"</f>
        <v>00892897</v>
      </c>
      <c r="C1930" s="3" t="s">
        <v>4</v>
      </c>
    </row>
    <row r="1931" spans="1:3" x14ac:dyDescent="0.45">
      <c r="A1931" s="2">
        <v>1926</v>
      </c>
      <c r="B1931" s="2" t="str">
        <f>"00892934"</f>
        <v>00892934</v>
      </c>
      <c r="C1931" s="3" t="s">
        <v>4</v>
      </c>
    </row>
    <row r="1932" spans="1:3" x14ac:dyDescent="0.45">
      <c r="A1932" s="2">
        <v>1927</v>
      </c>
      <c r="B1932" s="2" t="str">
        <f>"00893029"</f>
        <v>00893029</v>
      </c>
      <c r="C1932" s="3" t="s">
        <v>4</v>
      </c>
    </row>
    <row r="1933" spans="1:3" x14ac:dyDescent="0.45">
      <c r="A1933" s="2">
        <v>1928</v>
      </c>
      <c r="B1933" s="2" t="str">
        <f>"00893065"</f>
        <v>00893065</v>
      </c>
      <c r="C1933" s="3" t="s">
        <v>5</v>
      </c>
    </row>
    <row r="1934" spans="1:3" x14ac:dyDescent="0.45">
      <c r="A1934" s="2">
        <v>1929</v>
      </c>
      <c r="B1934" s="2" t="str">
        <f>"00893079"</f>
        <v>00893079</v>
      </c>
      <c r="C1934" s="3" t="s">
        <v>8</v>
      </c>
    </row>
    <row r="1935" spans="1:3" x14ac:dyDescent="0.45">
      <c r="A1935" s="2">
        <v>1930</v>
      </c>
      <c r="B1935" s="2" t="str">
        <f>"00893158"</f>
        <v>00893158</v>
      </c>
      <c r="C1935" s="3" t="s">
        <v>6</v>
      </c>
    </row>
    <row r="1936" spans="1:3" x14ac:dyDescent="0.45">
      <c r="A1936" s="2">
        <v>1931</v>
      </c>
      <c r="B1936" s="2" t="str">
        <f>"00893160"</f>
        <v>00893160</v>
      </c>
      <c r="C1936" s="3" t="str">
        <f>"002"</f>
        <v>002</v>
      </c>
    </row>
    <row r="1937" spans="1:3" x14ac:dyDescent="0.45">
      <c r="A1937" s="2">
        <v>1932</v>
      </c>
      <c r="B1937" s="2" t="str">
        <f>"00893170"</f>
        <v>00893170</v>
      </c>
      <c r="C1937" s="3" t="s">
        <v>4</v>
      </c>
    </row>
    <row r="1938" spans="1:3" x14ac:dyDescent="0.45">
      <c r="A1938" s="2">
        <v>1933</v>
      </c>
      <c r="B1938" s="2" t="str">
        <f>"00893501"</f>
        <v>00893501</v>
      </c>
      <c r="C1938" s="3" t="s">
        <v>8</v>
      </c>
    </row>
    <row r="1939" spans="1:3" x14ac:dyDescent="0.45">
      <c r="A1939" s="2">
        <v>1934</v>
      </c>
      <c r="B1939" s="2" t="str">
        <f>"00894430"</f>
        <v>00894430</v>
      </c>
      <c r="C1939" s="3" t="s">
        <v>4</v>
      </c>
    </row>
    <row r="1940" spans="1:3" x14ac:dyDescent="0.45">
      <c r="A1940" s="2">
        <v>1935</v>
      </c>
      <c r="B1940" s="2" t="str">
        <f>"00896979"</f>
        <v>00896979</v>
      </c>
      <c r="C1940" s="3" t="s">
        <v>4</v>
      </c>
    </row>
    <row r="1941" spans="1:3" x14ac:dyDescent="0.45">
      <c r="A1941" s="2">
        <v>1936</v>
      </c>
      <c r="B1941" s="2" t="str">
        <f>"00897038"</f>
        <v>00897038</v>
      </c>
      <c r="C1941" s="3" t="s">
        <v>4</v>
      </c>
    </row>
    <row r="1942" spans="1:3" x14ac:dyDescent="0.45">
      <c r="A1942" s="2">
        <v>1937</v>
      </c>
      <c r="B1942" s="2" t="str">
        <f>"00897049"</f>
        <v>00897049</v>
      </c>
      <c r="C1942" s="3" t="s">
        <v>4</v>
      </c>
    </row>
    <row r="1943" spans="1:3" x14ac:dyDescent="0.45">
      <c r="A1943" s="2">
        <v>1938</v>
      </c>
      <c r="B1943" s="2" t="str">
        <f>"00897147"</f>
        <v>00897147</v>
      </c>
      <c r="C1943" s="3" t="s">
        <v>8</v>
      </c>
    </row>
    <row r="1944" spans="1:3" x14ac:dyDescent="0.45">
      <c r="A1944" s="2">
        <v>1939</v>
      </c>
      <c r="B1944" s="2" t="str">
        <f>"00897742"</f>
        <v>00897742</v>
      </c>
      <c r="C1944" s="3" t="s">
        <v>4</v>
      </c>
    </row>
    <row r="1945" spans="1:3" x14ac:dyDescent="0.45">
      <c r="A1945" s="2">
        <v>1940</v>
      </c>
      <c r="B1945" s="2" t="str">
        <f>"00897767"</f>
        <v>00897767</v>
      </c>
      <c r="C1945" s="3" t="s">
        <v>4</v>
      </c>
    </row>
    <row r="1946" spans="1:3" x14ac:dyDescent="0.45">
      <c r="A1946" s="2">
        <v>1941</v>
      </c>
      <c r="B1946" s="2" t="str">
        <f>"00898081"</f>
        <v>00898081</v>
      </c>
      <c r="C1946" s="3" t="s">
        <v>11</v>
      </c>
    </row>
    <row r="1947" spans="1:3" x14ac:dyDescent="0.45">
      <c r="A1947" s="2">
        <v>1942</v>
      </c>
      <c r="B1947" s="2" t="str">
        <f>"00898328"</f>
        <v>00898328</v>
      </c>
      <c r="C1947" s="3" t="s">
        <v>10</v>
      </c>
    </row>
    <row r="1948" spans="1:3" x14ac:dyDescent="0.45">
      <c r="A1948" s="2">
        <v>1943</v>
      </c>
      <c r="B1948" s="2" t="str">
        <f>"00898366"</f>
        <v>00898366</v>
      </c>
      <c r="C1948" s="3" t="s">
        <v>4</v>
      </c>
    </row>
    <row r="1949" spans="1:3" x14ac:dyDescent="0.45">
      <c r="A1949" s="2">
        <v>1944</v>
      </c>
      <c r="B1949" s="2" t="str">
        <f>"00898435"</f>
        <v>00898435</v>
      </c>
      <c r="C1949" s="3" t="s">
        <v>5</v>
      </c>
    </row>
    <row r="1950" spans="1:3" x14ac:dyDescent="0.45">
      <c r="A1950" s="2">
        <v>1945</v>
      </c>
      <c r="B1950" s="2" t="str">
        <f>"00898505"</f>
        <v>00898505</v>
      </c>
      <c r="C1950" s="3" t="s">
        <v>4</v>
      </c>
    </row>
    <row r="1951" spans="1:3" x14ac:dyDescent="0.45">
      <c r="A1951" s="2">
        <v>1946</v>
      </c>
      <c r="B1951" s="2" t="str">
        <f>"00898630"</f>
        <v>00898630</v>
      </c>
      <c r="C1951" s="3" t="s">
        <v>4</v>
      </c>
    </row>
    <row r="1952" spans="1:3" x14ac:dyDescent="0.45">
      <c r="A1952" s="2">
        <v>1947</v>
      </c>
      <c r="B1952" s="2" t="str">
        <f>"00898722"</f>
        <v>00898722</v>
      </c>
      <c r="C1952" s="3" t="s">
        <v>8</v>
      </c>
    </row>
    <row r="1953" spans="1:3" x14ac:dyDescent="0.45">
      <c r="A1953" s="2">
        <v>1948</v>
      </c>
      <c r="B1953" s="2" t="str">
        <f>"00898750"</f>
        <v>00898750</v>
      </c>
      <c r="C1953" s="3" t="s">
        <v>4</v>
      </c>
    </row>
    <row r="1954" spans="1:3" x14ac:dyDescent="0.45">
      <c r="A1954" s="2">
        <v>1949</v>
      </c>
      <c r="B1954" s="2" t="str">
        <f>"00898903"</f>
        <v>00898903</v>
      </c>
      <c r="C1954" s="3" t="s">
        <v>4</v>
      </c>
    </row>
    <row r="1955" spans="1:3" x14ac:dyDescent="0.45">
      <c r="A1955" s="2">
        <v>1950</v>
      </c>
      <c r="B1955" s="2" t="str">
        <f>"00898925"</f>
        <v>00898925</v>
      </c>
      <c r="C1955" s="3" t="s">
        <v>4</v>
      </c>
    </row>
    <row r="1956" spans="1:3" x14ac:dyDescent="0.45">
      <c r="A1956" s="2">
        <v>1951</v>
      </c>
      <c r="B1956" s="2" t="str">
        <f>"00899076"</f>
        <v>00899076</v>
      </c>
      <c r="C1956" s="3" t="s">
        <v>4</v>
      </c>
    </row>
    <row r="1957" spans="1:3" x14ac:dyDescent="0.45">
      <c r="A1957" s="2">
        <v>1952</v>
      </c>
      <c r="B1957" s="2" t="str">
        <f>"00899202"</f>
        <v>00899202</v>
      </c>
      <c r="C1957" s="3" t="str">
        <f>"002"</f>
        <v>002</v>
      </c>
    </row>
    <row r="1958" spans="1:3" x14ac:dyDescent="0.45">
      <c r="A1958" s="2">
        <v>1953</v>
      </c>
      <c r="B1958" s="2" t="str">
        <f>"00899595"</f>
        <v>00899595</v>
      </c>
      <c r="C1958" s="3" t="s">
        <v>8</v>
      </c>
    </row>
    <row r="1959" spans="1:3" x14ac:dyDescent="0.45">
      <c r="A1959" s="2">
        <v>1954</v>
      </c>
      <c r="B1959" s="2" t="str">
        <f>"00899789"</f>
        <v>00899789</v>
      </c>
      <c r="C1959" s="3" t="str">
        <f>"004"</f>
        <v>004</v>
      </c>
    </row>
    <row r="1960" spans="1:3" x14ac:dyDescent="0.45">
      <c r="A1960" s="2">
        <v>1955</v>
      </c>
      <c r="B1960" s="2" t="str">
        <f>"00899862"</f>
        <v>00899862</v>
      </c>
      <c r="C1960" s="3" t="s">
        <v>6</v>
      </c>
    </row>
    <row r="1961" spans="1:3" x14ac:dyDescent="0.45">
      <c r="A1961" s="2">
        <v>1956</v>
      </c>
      <c r="B1961" s="2" t="str">
        <f>"00899882"</f>
        <v>00899882</v>
      </c>
      <c r="C1961" s="3" t="s">
        <v>6</v>
      </c>
    </row>
    <row r="1962" spans="1:3" x14ac:dyDescent="0.45">
      <c r="A1962" s="2">
        <v>1957</v>
      </c>
      <c r="B1962" s="2" t="str">
        <f>"00899917"</f>
        <v>00899917</v>
      </c>
      <c r="C1962" s="3" t="s">
        <v>4</v>
      </c>
    </row>
    <row r="1963" spans="1:3" x14ac:dyDescent="0.45">
      <c r="A1963" s="2">
        <v>1958</v>
      </c>
      <c r="B1963" s="2" t="str">
        <f>"00900052"</f>
        <v>00900052</v>
      </c>
      <c r="C1963" s="3" t="s">
        <v>4</v>
      </c>
    </row>
    <row r="1964" spans="1:3" x14ac:dyDescent="0.45">
      <c r="A1964" s="2">
        <v>1959</v>
      </c>
      <c r="B1964" s="2" t="str">
        <f>"00900081"</f>
        <v>00900081</v>
      </c>
      <c r="C1964" s="3" t="s">
        <v>6</v>
      </c>
    </row>
    <row r="1965" spans="1:3" x14ac:dyDescent="0.45">
      <c r="A1965" s="2">
        <v>1960</v>
      </c>
      <c r="B1965" s="2" t="str">
        <f>"00900112"</f>
        <v>00900112</v>
      </c>
      <c r="C1965" s="3" t="s">
        <v>4</v>
      </c>
    </row>
    <row r="1966" spans="1:3" x14ac:dyDescent="0.45">
      <c r="A1966" s="2">
        <v>1961</v>
      </c>
      <c r="B1966" s="2" t="str">
        <f>"00900241"</f>
        <v>00900241</v>
      </c>
      <c r="C1966" s="3" t="s">
        <v>4</v>
      </c>
    </row>
    <row r="1967" spans="1:3" x14ac:dyDescent="0.45">
      <c r="A1967" s="2">
        <v>1962</v>
      </c>
      <c r="B1967" s="2" t="str">
        <f>"00900263"</f>
        <v>00900263</v>
      </c>
      <c r="C1967" s="3" t="s">
        <v>4</v>
      </c>
    </row>
    <row r="1968" spans="1:3" x14ac:dyDescent="0.45">
      <c r="A1968" s="2">
        <v>1963</v>
      </c>
      <c r="B1968" s="2" t="str">
        <f>"00900453"</f>
        <v>00900453</v>
      </c>
      <c r="C1968" s="3" t="s">
        <v>4</v>
      </c>
    </row>
    <row r="1969" spans="1:3" x14ac:dyDescent="0.45">
      <c r="A1969" s="2">
        <v>1964</v>
      </c>
      <c r="B1969" s="2" t="str">
        <f>"00900893"</f>
        <v>00900893</v>
      </c>
      <c r="C1969" s="3" t="s">
        <v>4</v>
      </c>
    </row>
    <row r="1970" spans="1:3" x14ac:dyDescent="0.45">
      <c r="A1970" s="2">
        <v>1965</v>
      </c>
      <c r="B1970" s="2" t="str">
        <f>"00901021"</f>
        <v>00901021</v>
      </c>
      <c r="C1970" s="3" t="s">
        <v>4</v>
      </c>
    </row>
    <row r="1971" spans="1:3" x14ac:dyDescent="0.45">
      <c r="A1971" s="2">
        <v>1966</v>
      </c>
      <c r="B1971" s="2" t="str">
        <f>"00901105"</f>
        <v>00901105</v>
      </c>
      <c r="C1971" s="3" t="s">
        <v>4</v>
      </c>
    </row>
    <row r="1972" spans="1:3" x14ac:dyDescent="0.45">
      <c r="A1972" s="2">
        <v>1967</v>
      </c>
      <c r="B1972" s="2" t="str">
        <f>"00901145"</f>
        <v>00901145</v>
      </c>
      <c r="C1972" s="3" t="str">
        <f>"002"</f>
        <v>002</v>
      </c>
    </row>
    <row r="1973" spans="1:3" x14ac:dyDescent="0.45">
      <c r="A1973" s="2">
        <v>1968</v>
      </c>
      <c r="B1973" s="2" t="str">
        <f>"00901195"</f>
        <v>00901195</v>
      </c>
      <c r="C1973" s="3" t="s">
        <v>4</v>
      </c>
    </row>
    <row r="1974" spans="1:3" x14ac:dyDescent="0.45">
      <c r="A1974" s="2">
        <v>1969</v>
      </c>
      <c r="B1974" s="2" t="str">
        <f>"00901605"</f>
        <v>00901605</v>
      </c>
      <c r="C1974" s="3" t="s">
        <v>4</v>
      </c>
    </row>
    <row r="1975" spans="1:3" x14ac:dyDescent="0.45">
      <c r="A1975" s="2">
        <v>1970</v>
      </c>
      <c r="B1975" s="2" t="str">
        <f>"00901649"</f>
        <v>00901649</v>
      </c>
      <c r="C1975" s="3" t="s">
        <v>4</v>
      </c>
    </row>
    <row r="1976" spans="1:3" x14ac:dyDescent="0.45">
      <c r="A1976" s="2">
        <v>1971</v>
      </c>
      <c r="B1976" s="2" t="str">
        <f>"00902170"</f>
        <v>00902170</v>
      </c>
      <c r="C1976" s="3" t="s">
        <v>4</v>
      </c>
    </row>
    <row r="1977" spans="1:3" x14ac:dyDescent="0.45">
      <c r="A1977" s="2">
        <v>1972</v>
      </c>
      <c r="B1977" s="2" t="str">
        <f>"00902264"</f>
        <v>00902264</v>
      </c>
      <c r="C1977" s="3" t="str">
        <f>"002"</f>
        <v>002</v>
      </c>
    </row>
    <row r="1978" spans="1:3" x14ac:dyDescent="0.45">
      <c r="A1978" s="2">
        <v>1973</v>
      </c>
      <c r="B1978" s="2" t="str">
        <f>"00902410"</f>
        <v>00902410</v>
      </c>
      <c r="C1978" s="3" t="s">
        <v>4</v>
      </c>
    </row>
    <row r="1979" spans="1:3" x14ac:dyDescent="0.45">
      <c r="A1979" s="2">
        <v>1974</v>
      </c>
      <c r="B1979" s="2" t="str">
        <f>"00902462"</f>
        <v>00902462</v>
      </c>
      <c r="C1979" s="3" t="s">
        <v>4</v>
      </c>
    </row>
    <row r="1980" spans="1:3" x14ac:dyDescent="0.45">
      <c r="A1980" s="2">
        <v>1975</v>
      </c>
      <c r="B1980" s="2" t="str">
        <f>"00902483"</f>
        <v>00902483</v>
      </c>
      <c r="C1980" s="3" t="s">
        <v>4</v>
      </c>
    </row>
    <row r="1981" spans="1:3" x14ac:dyDescent="0.45">
      <c r="A1981" s="2">
        <v>1976</v>
      </c>
      <c r="B1981" s="2" t="str">
        <f>"00902949"</f>
        <v>00902949</v>
      </c>
      <c r="C1981" s="3" t="str">
        <f>"002"</f>
        <v>002</v>
      </c>
    </row>
    <row r="1982" spans="1:3" x14ac:dyDescent="0.45">
      <c r="A1982" s="2">
        <v>1977</v>
      </c>
      <c r="B1982" s="2" t="str">
        <f>"00903195"</f>
        <v>00903195</v>
      </c>
      <c r="C1982" s="3" t="s">
        <v>4</v>
      </c>
    </row>
    <row r="1983" spans="1:3" x14ac:dyDescent="0.45">
      <c r="A1983" s="2">
        <v>1978</v>
      </c>
      <c r="B1983" s="2" t="str">
        <f>"00903226"</f>
        <v>00903226</v>
      </c>
      <c r="C1983" s="3" t="s">
        <v>4</v>
      </c>
    </row>
    <row r="1984" spans="1:3" x14ac:dyDescent="0.45">
      <c r="A1984" s="2">
        <v>1979</v>
      </c>
      <c r="B1984" s="2" t="str">
        <f>"00903302"</f>
        <v>00903302</v>
      </c>
      <c r="C1984" s="3" t="s">
        <v>4</v>
      </c>
    </row>
    <row r="1985" spans="1:3" x14ac:dyDescent="0.45">
      <c r="A1985" s="2">
        <v>1980</v>
      </c>
      <c r="B1985" s="2" t="str">
        <f>"00903341"</f>
        <v>00903341</v>
      </c>
      <c r="C1985" s="3" t="s">
        <v>4</v>
      </c>
    </row>
    <row r="1986" spans="1:3" x14ac:dyDescent="0.45">
      <c r="A1986" s="2">
        <v>1981</v>
      </c>
      <c r="B1986" s="2" t="str">
        <f>"00903627"</f>
        <v>00903627</v>
      </c>
      <c r="C1986" s="3" t="s">
        <v>4</v>
      </c>
    </row>
    <row r="1987" spans="1:3" x14ac:dyDescent="0.45">
      <c r="A1987" s="2">
        <v>1982</v>
      </c>
      <c r="B1987" s="2" t="str">
        <f>"00903974"</f>
        <v>00903974</v>
      </c>
      <c r="C1987" s="3" t="s">
        <v>4</v>
      </c>
    </row>
    <row r="1988" spans="1:3" x14ac:dyDescent="0.45">
      <c r="A1988" s="2">
        <v>1983</v>
      </c>
      <c r="B1988" s="2" t="str">
        <f>"00904102"</f>
        <v>00904102</v>
      </c>
      <c r="C1988" s="3" t="str">
        <f>"002"</f>
        <v>002</v>
      </c>
    </row>
    <row r="1989" spans="1:3" x14ac:dyDescent="0.45">
      <c r="A1989" s="2">
        <v>1984</v>
      </c>
      <c r="B1989" s="2" t="str">
        <f>"00904141"</f>
        <v>00904141</v>
      </c>
      <c r="C1989" s="3" t="s">
        <v>4</v>
      </c>
    </row>
    <row r="1990" spans="1:3" x14ac:dyDescent="0.45">
      <c r="A1990" s="2">
        <v>1985</v>
      </c>
      <c r="B1990" s="2" t="str">
        <f>"00904235"</f>
        <v>00904235</v>
      </c>
      <c r="C1990" s="3" t="s">
        <v>4</v>
      </c>
    </row>
    <row r="1991" spans="1:3" x14ac:dyDescent="0.45">
      <c r="A1991" s="2">
        <v>1986</v>
      </c>
      <c r="B1991" s="2" t="str">
        <f>"00904636"</f>
        <v>00904636</v>
      </c>
      <c r="C1991" s="3" t="str">
        <f>"002"</f>
        <v>002</v>
      </c>
    </row>
    <row r="1992" spans="1:3" x14ac:dyDescent="0.45">
      <c r="A1992" s="2">
        <v>1987</v>
      </c>
      <c r="B1992" s="2" t="str">
        <f>"00904784"</f>
        <v>00904784</v>
      </c>
      <c r="C1992" s="3" t="s">
        <v>4</v>
      </c>
    </row>
    <row r="1993" spans="1:3" x14ac:dyDescent="0.45">
      <c r="A1993" s="2">
        <v>1988</v>
      </c>
      <c r="B1993" s="2" t="str">
        <f>"00904849"</f>
        <v>00904849</v>
      </c>
      <c r="C1993" s="3" t="s">
        <v>4</v>
      </c>
    </row>
    <row r="1994" spans="1:3" x14ac:dyDescent="0.45">
      <c r="A1994" s="2">
        <v>1989</v>
      </c>
      <c r="B1994" s="2" t="str">
        <f>"00905282"</f>
        <v>00905282</v>
      </c>
      <c r="C1994" s="3" t="s">
        <v>8</v>
      </c>
    </row>
    <row r="1995" spans="1:3" x14ac:dyDescent="0.45">
      <c r="A1995" s="2">
        <v>1990</v>
      </c>
      <c r="B1995" s="2" t="str">
        <f>"00905359"</f>
        <v>00905359</v>
      </c>
      <c r="C1995" s="3" t="str">
        <f>"002"</f>
        <v>002</v>
      </c>
    </row>
    <row r="1996" spans="1:3" x14ac:dyDescent="0.45">
      <c r="A1996" s="2">
        <v>1991</v>
      </c>
      <c r="B1996" s="2" t="str">
        <f>"00905454"</f>
        <v>00905454</v>
      </c>
      <c r="C1996" s="3" t="s">
        <v>4</v>
      </c>
    </row>
    <row r="1997" spans="1:3" x14ac:dyDescent="0.45">
      <c r="A1997" s="2">
        <v>1992</v>
      </c>
      <c r="B1997" s="2" t="str">
        <f>"00905553"</f>
        <v>00905553</v>
      </c>
      <c r="C1997" s="3" t="s">
        <v>4</v>
      </c>
    </row>
    <row r="1998" spans="1:3" x14ac:dyDescent="0.45">
      <c r="A1998" s="2">
        <v>1993</v>
      </c>
      <c r="B1998" s="2" t="str">
        <f>"00905572"</f>
        <v>00905572</v>
      </c>
      <c r="C1998" s="3" t="s">
        <v>4</v>
      </c>
    </row>
    <row r="1999" spans="1:3" x14ac:dyDescent="0.45">
      <c r="A1999" s="2">
        <v>1994</v>
      </c>
      <c r="B1999" s="2" t="str">
        <f>"00905645"</f>
        <v>00905645</v>
      </c>
      <c r="C1999" s="3" t="s">
        <v>4</v>
      </c>
    </row>
    <row r="2000" spans="1:3" x14ac:dyDescent="0.45">
      <c r="A2000" s="2">
        <v>1995</v>
      </c>
      <c r="B2000" s="2" t="str">
        <f>"00905709"</f>
        <v>00905709</v>
      </c>
      <c r="C2000" s="3" t="s">
        <v>4</v>
      </c>
    </row>
    <row r="2001" spans="1:3" x14ac:dyDescent="0.45">
      <c r="A2001" s="2">
        <v>1996</v>
      </c>
      <c r="B2001" s="2" t="str">
        <f>"00906420"</f>
        <v>00906420</v>
      </c>
      <c r="C2001" s="3" t="s">
        <v>4</v>
      </c>
    </row>
    <row r="2002" spans="1:3" x14ac:dyDescent="0.45">
      <c r="A2002" s="2">
        <v>1997</v>
      </c>
      <c r="B2002" s="2" t="str">
        <f>"00906587"</f>
        <v>00906587</v>
      </c>
      <c r="C2002" s="3" t="s">
        <v>4</v>
      </c>
    </row>
    <row r="2003" spans="1:3" x14ac:dyDescent="0.45">
      <c r="A2003" s="2">
        <v>1998</v>
      </c>
      <c r="B2003" s="2" t="str">
        <f>"00906830"</f>
        <v>00906830</v>
      </c>
      <c r="C2003" s="3" t="s">
        <v>4</v>
      </c>
    </row>
    <row r="2004" spans="1:3" x14ac:dyDescent="0.45">
      <c r="A2004" s="2">
        <v>1999</v>
      </c>
      <c r="B2004" s="2" t="str">
        <f>"00907018"</f>
        <v>00907018</v>
      </c>
      <c r="C2004" s="3" t="s">
        <v>4</v>
      </c>
    </row>
    <row r="2005" spans="1:3" x14ac:dyDescent="0.45">
      <c r="A2005" s="2">
        <v>2000</v>
      </c>
      <c r="B2005" s="2" t="str">
        <f>"00907118"</f>
        <v>00907118</v>
      </c>
      <c r="C2005" s="3" t="s">
        <v>4</v>
      </c>
    </row>
    <row r="2006" spans="1:3" x14ac:dyDescent="0.45">
      <c r="A2006" s="2">
        <v>2001</v>
      </c>
      <c r="B2006" s="2" t="str">
        <f>"00907423"</f>
        <v>00907423</v>
      </c>
      <c r="C2006" s="3" t="s">
        <v>8</v>
      </c>
    </row>
    <row r="2007" spans="1:3" x14ac:dyDescent="0.45">
      <c r="A2007" s="2">
        <v>2002</v>
      </c>
      <c r="B2007" s="2" t="str">
        <f>"00907608"</f>
        <v>00907608</v>
      </c>
      <c r="C2007" s="3" t="s">
        <v>11</v>
      </c>
    </row>
    <row r="2008" spans="1:3" x14ac:dyDescent="0.45">
      <c r="A2008" s="2">
        <v>2003</v>
      </c>
      <c r="B2008" s="2" t="str">
        <f>"00908012"</f>
        <v>00908012</v>
      </c>
      <c r="C2008" s="3" t="s">
        <v>4</v>
      </c>
    </row>
    <row r="2009" spans="1:3" x14ac:dyDescent="0.45">
      <c r="A2009" s="2">
        <v>2004</v>
      </c>
      <c r="B2009" s="2" t="str">
        <f>"00908234"</f>
        <v>00908234</v>
      </c>
      <c r="C2009" s="3" t="s">
        <v>4</v>
      </c>
    </row>
    <row r="2010" spans="1:3" x14ac:dyDescent="0.45">
      <c r="A2010" s="2">
        <v>2005</v>
      </c>
      <c r="B2010" s="2" t="str">
        <f>"00908626"</f>
        <v>00908626</v>
      </c>
      <c r="C2010" s="3" t="s">
        <v>4</v>
      </c>
    </row>
    <row r="2011" spans="1:3" x14ac:dyDescent="0.45">
      <c r="A2011" s="2">
        <v>2006</v>
      </c>
      <c r="B2011" s="2" t="str">
        <f>"00908649"</f>
        <v>00908649</v>
      </c>
      <c r="C2011" s="3" t="s">
        <v>4</v>
      </c>
    </row>
    <row r="2012" spans="1:3" x14ac:dyDescent="0.45">
      <c r="A2012" s="2">
        <v>2007</v>
      </c>
      <c r="B2012" s="2" t="str">
        <f>"00908797"</f>
        <v>00908797</v>
      </c>
      <c r="C2012" s="3" t="str">
        <f>"002"</f>
        <v>002</v>
      </c>
    </row>
    <row r="2013" spans="1:3" x14ac:dyDescent="0.45">
      <c r="A2013" s="2">
        <v>2008</v>
      </c>
      <c r="B2013" s="2" t="str">
        <f>"00908805"</f>
        <v>00908805</v>
      </c>
      <c r="C2013" s="3" t="s">
        <v>6</v>
      </c>
    </row>
    <row r="2014" spans="1:3" x14ac:dyDescent="0.45">
      <c r="A2014" s="2">
        <v>2009</v>
      </c>
      <c r="B2014" s="2" t="str">
        <f>"00908825"</f>
        <v>00908825</v>
      </c>
      <c r="C2014" s="3" t="s">
        <v>4</v>
      </c>
    </row>
    <row r="2015" spans="1:3" x14ac:dyDescent="0.45">
      <c r="A2015" s="2">
        <v>2010</v>
      </c>
      <c r="B2015" s="2" t="str">
        <f>"00909460"</f>
        <v>00909460</v>
      </c>
      <c r="C2015" s="3" t="s">
        <v>4</v>
      </c>
    </row>
    <row r="2016" spans="1:3" x14ac:dyDescent="0.45">
      <c r="A2016" s="2">
        <v>2011</v>
      </c>
      <c r="B2016" s="2" t="str">
        <f>"00909630"</f>
        <v>00909630</v>
      </c>
      <c r="C2016" s="3" t="s">
        <v>4</v>
      </c>
    </row>
    <row r="2017" spans="1:3" x14ac:dyDescent="0.45">
      <c r="A2017" s="2">
        <v>2012</v>
      </c>
      <c r="B2017" s="2" t="str">
        <f>"00909669"</f>
        <v>00909669</v>
      </c>
      <c r="C2017" s="3" t="s">
        <v>4</v>
      </c>
    </row>
    <row r="2018" spans="1:3" x14ac:dyDescent="0.45">
      <c r="A2018" s="2">
        <v>2013</v>
      </c>
      <c r="B2018" s="2" t="str">
        <f>"00909780"</f>
        <v>00909780</v>
      </c>
      <c r="C2018" s="3" t="s">
        <v>4</v>
      </c>
    </row>
    <row r="2019" spans="1:3" x14ac:dyDescent="0.45">
      <c r="A2019" s="2">
        <v>2014</v>
      </c>
      <c r="B2019" s="2" t="str">
        <f>"00909816"</f>
        <v>00909816</v>
      </c>
      <c r="C2019" s="3" t="str">
        <f>"002"</f>
        <v>002</v>
      </c>
    </row>
    <row r="2020" spans="1:3" x14ac:dyDescent="0.45">
      <c r="A2020" s="2">
        <v>2015</v>
      </c>
      <c r="B2020" s="2" t="str">
        <f>"00909866"</f>
        <v>00909866</v>
      </c>
      <c r="C2020" s="3" t="s">
        <v>4</v>
      </c>
    </row>
    <row r="2021" spans="1:3" x14ac:dyDescent="0.45">
      <c r="A2021" s="2">
        <v>2016</v>
      </c>
      <c r="B2021" s="2" t="str">
        <f>"00909936"</f>
        <v>00909936</v>
      </c>
      <c r="C2021" s="3" t="s">
        <v>15</v>
      </c>
    </row>
    <row r="2022" spans="1:3" x14ac:dyDescent="0.45">
      <c r="A2022" s="2">
        <v>2017</v>
      </c>
      <c r="B2022" s="2" t="str">
        <f>"00910013"</f>
        <v>00910013</v>
      </c>
      <c r="C2022" s="3" t="s">
        <v>4</v>
      </c>
    </row>
    <row r="2023" spans="1:3" x14ac:dyDescent="0.45">
      <c r="A2023" s="2">
        <v>2018</v>
      </c>
      <c r="B2023" s="2" t="str">
        <f>"00910397"</f>
        <v>00910397</v>
      </c>
      <c r="C2023" s="3" t="s">
        <v>4</v>
      </c>
    </row>
    <row r="2024" spans="1:3" x14ac:dyDescent="0.45">
      <c r="A2024" s="2">
        <v>2019</v>
      </c>
      <c r="B2024" s="2" t="str">
        <f>"00910718"</f>
        <v>00910718</v>
      </c>
      <c r="C2024" s="3" t="s">
        <v>4</v>
      </c>
    </row>
    <row r="2025" spans="1:3" x14ac:dyDescent="0.45">
      <c r="A2025" s="2">
        <v>2020</v>
      </c>
      <c r="B2025" s="2" t="str">
        <f>"00910793"</f>
        <v>00910793</v>
      </c>
      <c r="C2025" s="3" t="str">
        <f>"002"</f>
        <v>002</v>
      </c>
    </row>
    <row r="2026" spans="1:3" x14ac:dyDescent="0.45">
      <c r="A2026" s="2">
        <v>2021</v>
      </c>
      <c r="B2026" s="2" t="str">
        <f>"00910877"</f>
        <v>00910877</v>
      </c>
      <c r="C2026" s="3" t="s">
        <v>4</v>
      </c>
    </row>
    <row r="2027" spans="1:3" x14ac:dyDescent="0.45">
      <c r="A2027" s="2">
        <v>2022</v>
      </c>
      <c r="B2027" s="2" t="str">
        <f>"00911085"</f>
        <v>00911085</v>
      </c>
      <c r="C2027" s="3" t="s">
        <v>4</v>
      </c>
    </row>
    <row r="2028" spans="1:3" x14ac:dyDescent="0.45">
      <c r="A2028" s="2">
        <v>2023</v>
      </c>
      <c r="B2028" s="2" t="str">
        <f>"00911154"</f>
        <v>00911154</v>
      </c>
      <c r="C2028" s="3" t="s">
        <v>4</v>
      </c>
    </row>
    <row r="2029" spans="1:3" x14ac:dyDescent="0.45">
      <c r="A2029" s="2">
        <v>2024</v>
      </c>
      <c r="B2029" s="2" t="str">
        <f>"00911356"</f>
        <v>00911356</v>
      </c>
      <c r="C2029" s="3" t="s">
        <v>4</v>
      </c>
    </row>
    <row r="2030" spans="1:3" x14ac:dyDescent="0.45">
      <c r="A2030" s="2">
        <v>2025</v>
      </c>
      <c r="B2030" s="2" t="str">
        <f>"00911375"</f>
        <v>00911375</v>
      </c>
      <c r="C2030" s="3" t="s">
        <v>4</v>
      </c>
    </row>
    <row r="2031" spans="1:3" x14ac:dyDescent="0.45">
      <c r="A2031" s="2">
        <v>2026</v>
      </c>
      <c r="B2031" s="2" t="str">
        <f>"00911386"</f>
        <v>00911386</v>
      </c>
      <c r="C2031" s="3" t="s">
        <v>4</v>
      </c>
    </row>
    <row r="2032" spans="1:3" x14ac:dyDescent="0.45">
      <c r="A2032" s="2">
        <v>2027</v>
      </c>
      <c r="B2032" s="2" t="str">
        <f>"00911617"</f>
        <v>00911617</v>
      </c>
      <c r="C2032" s="3" t="str">
        <f>"002"</f>
        <v>002</v>
      </c>
    </row>
    <row r="2033" spans="1:3" x14ac:dyDescent="0.45">
      <c r="A2033" s="2">
        <v>2028</v>
      </c>
      <c r="B2033" s="2" t="str">
        <f>"00911964"</f>
        <v>00911964</v>
      </c>
      <c r="C2033" s="3" t="s">
        <v>4</v>
      </c>
    </row>
    <row r="2034" spans="1:3" x14ac:dyDescent="0.45">
      <c r="A2034" s="2">
        <v>2029</v>
      </c>
      <c r="B2034" s="2" t="str">
        <f>"00912061"</f>
        <v>00912061</v>
      </c>
      <c r="C2034" s="3" t="s">
        <v>4</v>
      </c>
    </row>
    <row r="2035" spans="1:3" x14ac:dyDescent="0.45">
      <c r="A2035" s="2">
        <v>2030</v>
      </c>
      <c r="B2035" s="2" t="str">
        <f>"00912152"</f>
        <v>00912152</v>
      </c>
      <c r="C2035" s="3" t="s">
        <v>4</v>
      </c>
    </row>
    <row r="2036" spans="1:3" x14ac:dyDescent="0.45">
      <c r="A2036" s="2">
        <v>2031</v>
      </c>
      <c r="B2036" s="2" t="str">
        <f>"00912595"</f>
        <v>00912595</v>
      </c>
      <c r="C2036" s="3" t="s">
        <v>4</v>
      </c>
    </row>
    <row r="2037" spans="1:3" x14ac:dyDescent="0.45">
      <c r="A2037" s="2">
        <v>2032</v>
      </c>
      <c r="B2037" s="2" t="str">
        <f>"00912662"</f>
        <v>00912662</v>
      </c>
      <c r="C2037" s="3" t="s">
        <v>4</v>
      </c>
    </row>
    <row r="2038" spans="1:3" x14ac:dyDescent="0.45">
      <c r="A2038" s="2">
        <v>2033</v>
      </c>
      <c r="B2038" s="2" t="str">
        <f>"00912974"</f>
        <v>00912974</v>
      </c>
      <c r="C2038" s="3" t="s">
        <v>4</v>
      </c>
    </row>
    <row r="2039" spans="1:3" x14ac:dyDescent="0.45">
      <c r="A2039" s="2">
        <v>2034</v>
      </c>
      <c r="B2039" s="2" t="str">
        <f>"00913043"</f>
        <v>00913043</v>
      </c>
      <c r="C2039" s="3" t="s">
        <v>4</v>
      </c>
    </row>
    <row r="2040" spans="1:3" x14ac:dyDescent="0.45">
      <c r="A2040" s="2">
        <v>2035</v>
      </c>
      <c r="B2040" s="2" t="str">
        <f>"00913097"</f>
        <v>00913097</v>
      </c>
      <c r="C2040" s="3" t="s">
        <v>4</v>
      </c>
    </row>
    <row r="2041" spans="1:3" x14ac:dyDescent="0.45">
      <c r="A2041" s="2">
        <v>2036</v>
      </c>
      <c r="B2041" s="2" t="str">
        <f>"00913145"</f>
        <v>00913145</v>
      </c>
      <c r="C2041" s="3" t="s">
        <v>4</v>
      </c>
    </row>
    <row r="2042" spans="1:3" x14ac:dyDescent="0.45">
      <c r="A2042" s="2">
        <v>2037</v>
      </c>
      <c r="B2042" s="2" t="str">
        <f>"00913531"</f>
        <v>00913531</v>
      </c>
      <c r="C2042" s="3" t="s">
        <v>4</v>
      </c>
    </row>
    <row r="2043" spans="1:3" x14ac:dyDescent="0.45">
      <c r="A2043" s="2">
        <v>2038</v>
      </c>
      <c r="B2043" s="2" t="str">
        <f>"00913576"</f>
        <v>00913576</v>
      </c>
      <c r="C2043" s="3" t="s">
        <v>4</v>
      </c>
    </row>
    <row r="2044" spans="1:3" x14ac:dyDescent="0.45">
      <c r="A2044" s="2">
        <v>2039</v>
      </c>
      <c r="B2044" s="2" t="str">
        <f>"00913888"</f>
        <v>00913888</v>
      </c>
      <c r="C2044" s="3" t="s">
        <v>4</v>
      </c>
    </row>
    <row r="2045" spans="1:3" x14ac:dyDescent="0.45">
      <c r="A2045" s="2">
        <v>2040</v>
      </c>
      <c r="B2045" s="2" t="str">
        <f>"00914177"</f>
        <v>00914177</v>
      </c>
      <c r="C2045" s="3" t="s">
        <v>4</v>
      </c>
    </row>
    <row r="2046" spans="1:3" x14ac:dyDescent="0.45">
      <c r="A2046" s="2">
        <v>2041</v>
      </c>
      <c r="B2046" s="2" t="str">
        <f>"00914472"</f>
        <v>00914472</v>
      </c>
      <c r="C2046" s="3" t="str">
        <f>"002"</f>
        <v>002</v>
      </c>
    </row>
    <row r="2047" spans="1:3" x14ac:dyDescent="0.45">
      <c r="A2047" s="2">
        <v>2042</v>
      </c>
      <c r="B2047" s="2" t="str">
        <f>"00914889"</f>
        <v>00914889</v>
      </c>
      <c r="C2047" s="3" t="s">
        <v>6</v>
      </c>
    </row>
    <row r="2048" spans="1:3" x14ac:dyDescent="0.45">
      <c r="A2048" s="2">
        <v>2043</v>
      </c>
      <c r="B2048" s="2" t="str">
        <f>"00914944"</f>
        <v>00914944</v>
      </c>
      <c r="C2048" s="3" t="s">
        <v>5</v>
      </c>
    </row>
    <row r="2049" spans="1:3" x14ac:dyDescent="0.45">
      <c r="A2049" s="2">
        <v>2044</v>
      </c>
      <c r="B2049" s="2" t="str">
        <f>"00915169"</f>
        <v>00915169</v>
      </c>
      <c r="C2049" s="3" t="s">
        <v>8</v>
      </c>
    </row>
    <row r="2050" spans="1:3" x14ac:dyDescent="0.45">
      <c r="A2050" s="2">
        <v>2045</v>
      </c>
      <c r="B2050" s="2" t="str">
        <f>"00915316"</f>
        <v>00915316</v>
      </c>
      <c r="C2050" s="3" t="s">
        <v>4</v>
      </c>
    </row>
    <row r="2051" spans="1:3" x14ac:dyDescent="0.45">
      <c r="A2051" s="2">
        <v>2046</v>
      </c>
      <c r="B2051" s="2" t="str">
        <f>"00916091"</f>
        <v>00916091</v>
      </c>
      <c r="C2051" s="3" t="s">
        <v>4</v>
      </c>
    </row>
    <row r="2052" spans="1:3" x14ac:dyDescent="0.45">
      <c r="A2052" s="2">
        <v>2047</v>
      </c>
      <c r="B2052" s="2" t="str">
        <f>"00916864"</f>
        <v>00916864</v>
      </c>
      <c r="C2052" s="3" t="s">
        <v>4</v>
      </c>
    </row>
    <row r="2053" spans="1:3" x14ac:dyDescent="0.45">
      <c r="A2053" s="2">
        <v>2048</v>
      </c>
      <c r="B2053" s="2" t="str">
        <f>"00916953"</f>
        <v>00916953</v>
      </c>
      <c r="C2053" s="3" t="s">
        <v>4</v>
      </c>
    </row>
    <row r="2054" spans="1:3" x14ac:dyDescent="0.45">
      <c r="A2054" s="2">
        <v>2049</v>
      </c>
      <c r="B2054" s="2" t="str">
        <f>"00917392"</f>
        <v>00917392</v>
      </c>
      <c r="C2054" s="3" t="s">
        <v>4</v>
      </c>
    </row>
    <row r="2055" spans="1:3" x14ac:dyDescent="0.45">
      <c r="A2055" s="2">
        <v>2050</v>
      </c>
      <c r="B2055" s="2" t="str">
        <f>"00917394"</f>
        <v>00917394</v>
      </c>
      <c r="C2055" s="3" t="s">
        <v>4</v>
      </c>
    </row>
    <row r="2056" spans="1:3" x14ac:dyDescent="0.45">
      <c r="A2056" s="2">
        <v>2051</v>
      </c>
      <c r="B2056" s="2" t="str">
        <f>"00917513"</f>
        <v>00917513</v>
      </c>
      <c r="C2056" s="3" t="s">
        <v>11</v>
      </c>
    </row>
    <row r="2057" spans="1:3" x14ac:dyDescent="0.45">
      <c r="A2057" s="2">
        <v>2052</v>
      </c>
      <c r="B2057" s="2" t="str">
        <f>"00917781"</f>
        <v>00917781</v>
      </c>
      <c r="C2057" s="3" t="s">
        <v>4</v>
      </c>
    </row>
    <row r="2058" spans="1:3" x14ac:dyDescent="0.45">
      <c r="A2058" s="2">
        <v>2053</v>
      </c>
      <c r="B2058" s="2" t="str">
        <f>"00918063"</f>
        <v>00918063</v>
      </c>
      <c r="C2058" s="3" t="str">
        <f>"002"</f>
        <v>002</v>
      </c>
    </row>
    <row r="2059" spans="1:3" x14ac:dyDescent="0.45">
      <c r="A2059" s="2">
        <v>2054</v>
      </c>
      <c r="B2059" s="2" t="str">
        <f>"00918386"</f>
        <v>00918386</v>
      </c>
      <c r="C2059" s="3" t="s">
        <v>6</v>
      </c>
    </row>
    <row r="2060" spans="1:3" x14ac:dyDescent="0.45">
      <c r="A2060" s="2">
        <v>2055</v>
      </c>
      <c r="B2060" s="2" t="str">
        <f>"00918682"</f>
        <v>00918682</v>
      </c>
      <c r="C2060" s="3" t="s">
        <v>4</v>
      </c>
    </row>
    <row r="2061" spans="1:3" x14ac:dyDescent="0.45">
      <c r="A2061" s="2">
        <v>2056</v>
      </c>
      <c r="B2061" s="2" t="str">
        <f>"00919142"</f>
        <v>00919142</v>
      </c>
      <c r="C2061" s="3" t="s">
        <v>11</v>
      </c>
    </row>
    <row r="2062" spans="1:3" x14ac:dyDescent="0.45">
      <c r="A2062" s="2">
        <v>2057</v>
      </c>
      <c r="B2062" s="2" t="str">
        <f>"00919598"</f>
        <v>00919598</v>
      </c>
      <c r="C2062" s="3" t="s">
        <v>4</v>
      </c>
    </row>
    <row r="2063" spans="1:3" x14ac:dyDescent="0.45">
      <c r="A2063" s="2">
        <v>2058</v>
      </c>
      <c r="B2063" s="2" t="str">
        <f>"00919604"</f>
        <v>00919604</v>
      </c>
      <c r="C2063" s="3" t="s">
        <v>4</v>
      </c>
    </row>
    <row r="2064" spans="1:3" x14ac:dyDescent="0.45">
      <c r="A2064" s="2">
        <v>2059</v>
      </c>
      <c r="B2064" s="2" t="str">
        <f>"00919655"</f>
        <v>00919655</v>
      </c>
      <c r="C2064" s="3" t="s">
        <v>4</v>
      </c>
    </row>
    <row r="2065" spans="1:3" x14ac:dyDescent="0.45">
      <c r="A2065" s="2">
        <v>2060</v>
      </c>
      <c r="B2065" s="2" t="str">
        <f>"00919790"</f>
        <v>00919790</v>
      </c>
      <c r="C2065" s="3" t="str">
        <f>"002"</f>
        <v>002</v>
      </c>
    </row>
    <row r="2066" spans="1:3" x14ac:dyDescent="0.45">
      <c r="A2066" s="2">
        <v>2061</v>
      </c>
      <c r="B2066" s="2" t="str">
        <f>"00919792"</f>
        <v>00919792</v>
      </c>
      <c r="C2066" s="3" t="s">
        <v>4</v>
      </c>
    </row>
    <row r="2067" spans="1:3" x14ac:dyDescent="0.45">
      <c r="A2067" s="2">
        <v>2062</v>
      </c>
      <c r="B2067" s="2" t="str">
        <f>"00920275"</f>
        <v>00920275</v>
      </c>
      <c r="C2067" s="3" t="s">
        <v>4</v>
      </c>
    </row>
    <row r="2068" spans="1:3" x14ac:dyDescent="0.45">
      <c r="A2068" s="2">
        <v>2063</v>
      </c>
      <c r="B2068" s="2" t="str">
        <f>"00920401"</f>
        <v>00920401</v>
      </c>
      <c r="C2068" s="3" t="str">
        <f>"002"</f>
        <v>002</v>
      </c>
    </row>
    <row r="2069" spans="1:3" x14ac:dyDescent="0.45">
      <c r="A2069" s="2">
        <v>2064</v>
      </c>
      <c r="B2069" s="2" t="str">
        <f>"00920470"</f>
        <v>00920470</v>
      </c>
      <c r="C2069" s="3" t="s">
        <v>4</v>
      </c>
    </row>
    <row r="2070" spans="1:3" x14ac:dyDescent="0.45">
      <c r="A2070" s="2">
        <v>2065</v>
      </c>
      <c r="B2070" s="2" t="str">
        <f>"00920499"</f>
        <v>00920499</v>
      </c>
      <c r="C2070" s="3" t="s">
        <v>4</v>
      </c>
    </row>
    <row r="2071" spans="1:3" x14ac:dyDescent="0.45">
      <c r="A2071" s="2">
        <v>2066</v>
      </c>
      <c r="B2071" s="2" t="str">
        <f>"00920722"</f>
        <v>00920722</v>
      </c>
      <c r="C2071" s="3" t="s">
        <v>4</v>
      </c>
    </row>
    <row r="2072" spans="1:3" x14ac:dyDescent="0.45">
      <c r="A2072" s="2">
        <v>2067</v>
      </c>
      <c r="B2072" s="2" t="str">
        <f>"00920882"</f>
        <v>00920882</v>
      </c>
      <c r="C2072" s="3" t="s">
        <v>4</v>
      </c>
    </row>
    <row r="2073" spans="1:3" x14ac:dyDescent="0.45">
      <c r="A2073" s="2">
        <v>2068</v>
      </c>
      <c r="B2073" s="2" t="str">
        <f>"00921082"</f>
        <v>00921082</v>
      </c>
      <c r="C2073" s="3" t="s">
        <v>4</v>
      </c>
    </row>
    <row r="2074" spans="1:3" x14ac:dyDescent="0.45">
      <c r="A2074" s="2">
        <v>2069</v>
      </c>
      <c r="B2074" s="2" t="str">
        <f>"00921155"</f>
        <v>00921155</v>
      </c>
      <c r="C2074" s="3" t="s">
        <v>4</v>
      </c>
    </row>
    <row r="2075" spans="1:3" x14ac:dyDescent="0.45">
      <c r="A2075" s="2">
        <v>2070</v>
      </c>
      <c r="B2075" s="2" t="str">
        <f>"00921217"</f>
        <v>00921217</v>
      </c>
      <c r="C2075" s="3" t="s">
        <v>4</v>
      </c>
    </row>
    <row r="2076" spans="1:3" x14ac:dyDescent="0.45">
      <c r="A2076" s="2">
        <v>2071</v>
      </c>
      <c r="B2076" s="2" t="str">
        <f>"00921322"</f>
        <v>00921322</v>
      </c>
      <c r="C2076" s="3" t="s">
        <v>4</v>
      </c>
    </row>
    <row r="2077" spans="1:3" x14ac:dyDescent="0.45">
      <c r="A2077" s="2">
        <v>2072</v>
      </c>
      <c r="B2077" s="2" t="str">
        <f>"00921463"</f>
        <v>00921463</v>
      </c>
      <c r="C2077" s="3" t="s">
        <v>4</v>
      </c>
    </row>
    <row r="2078" spans="1:3" x14ac:dyDescent="0.45">
      <c r="A2078" s="2">
        <v>2073</v>
      </c>
      <c r="B2078" s="2" t="str">
        <f>"00921820"</f>
        <v>00921820</v>
      </c>
      <c r="C2078" s="3" t="s">
        <v>4</v>
      </c>
    </row>
    <row r="2079" spans="1:3" x14ac:dyDescent="0.45">
      <c r="A2079" s="2">
        <v>2074</v>
      </c>
      <c r="B2079" s="2" t="str">
        <f>"00921842"</f>
        <v>00921842</v>
      </c>
      <c r="C2079" s="3" t="s">
        <v>4</v>
      </c>
    </row>
    <row r="2080" spans="1:3" x14ac:dyDescent="0.45">
      <c r="A2080" s="2">
        <v>2075</v>
      </c>
      <c r="B2080" s="2" t="str">
        <f>"00922409"</f>
        <v>00922409</v>
      </c>
      <c r="C2080" s="3" t="s">
        <v>4</v>
      </c>
    </row>
    <row r="2081" spans="1:3" x14ac:dyDescent="0.45">
      <c r="A2081" s="2">
        <v>2076</v>
      </c>
      <c r="B2081" s="2" t="str">
        <f>"00922631"</f>
        <v>00922631</v>
      </c>
      <c r="C2081" s="3" t="s">
        <v>4</v>
      </c>
    </row>
    <row r="2082" spans="1:3" x14ac:dyDescent="0.45">
      <c r="A2082" s="2">
        <v>2077</v>
      </c>
      <c r="B2082" s="2" t="str">
        <f>"00922701"</f>
        <v>00922701</v>
      </c>
      <c r="C2082" s="3" t="s">
        <v>4</v>
      </c>
    </row>
    <row r="2083" spans="1:3" x14ac:dyDescent="0.45">
      <c r="A2083" s="2">
        <v>2078</v>
      </c>
      <c r="B2083" s="2" t="str">
        <f>"00923180"</f>
        <v>00923180</v>
      </c>
      <c r="C2083" s="3" t="s">
        <v>4</v>
      </c>
    </row>
    <row r="2084" spans="1:3" x14ac:dyDescent="0.45">
      <c r="A2084" s="2">
        <v>2079</v>
      </c>
      <c r="B2084" s="2" t="str">
        <f>"00923509"</f>
        <v>00923509</v>
      </c>
      <c r="C2084" s="3" t="s">
        <v>11</v>
      </c>
    </row>
    <row r="2085" spans="1:3" x14ac:dyDescent="0.45">
      <c r="A2085" s="2">
        <v>2080</v>
      </c>
      <c r="B2085" s="2" t="str">
        <f>"00924286"</f>
        <v>00924286</v>
      </c>
      <c r="C2085" s="3" t="str">
        <f>"002"</f>
        <v>002</v>
      </c>
    </row>
    <row r="2086" spans="1:3" x14ac:dyDescent="0.45">
      <c r="A2086" s="2">
        <v>2081</v>
      </c>
      <c r="B2086" s="2" t="str">
        <f>"00924724"</f>
        <v>00924724</v>
      </c>
      <c r="C2086" s="3" t="s">
        <v>8</v>
      </c>
    </row>
    <row r="2087" spans="1:3" x14ac:dyDescent="0.45">
      <c r="A2087" s="2">
        <v>2082</v>
      </c>
      <c r="B2087" s="2" t="str">
        <f>"00926346"</f>
        <v>00926346</v>
      </c>
      <c r="C2087" s="3" t="s">
        <v>4</v>
      </c>
    </row>
    <row r="2088" spans="1:3" x14ac:dyDescent="0.45">
      <c r="A2088" s="2">
        <v>2083</v>
      </c>
      <c r="B2088" s="2" t="str">
        <f>"00926355"</f>
        <v>00926355</v>
      </c>
      <c r="C2088" s="3" t="s">
        <v>4</v>
      </c>
    </row>
    <row r="2089" spans="1:3" x14ac:dyDescent="0.45">
      <c r="A2089" s="2">
        <v>2084</v>
      </c>
      <c r="B2089" s="2" t="str">
        <f>"00926836"</f>
        <v>00926836</v>
      </c>
      <c r="C2089" s="3" t="s">
        <v>4</v>
      </c>
    </row>
    <row r="2090" spans="1:3" x14ac:dyDescent="0.45">
      <c r="A2090" s="2">
        <v>2085</v>
      </c>
      <c r="B2090" s="2" t="str">
        <f>"00927294"</f>
        <v>00927294</v>
      </c>
      <c r="C2090" s="3" t="s">
        <v>11</v>
      </c>
    </row>
    <row r="2091" spans="1:3" x14ac:dyDescent="0.45">
      <c r="A2091" s="2">
        <v>2086</v>
      </c>
      <c r="B2091" s="2" t="str">
        <f>"00927346"</f>
        <v>00927346</v>
      </c>
      <c r="C2091" s="3" t="str">
        <f>"002"</f>
        <v>002</v>
      </c>
    </row>
    <row r="2092" spans="1:3" x14ac:dyDescent="0.45">
      <c r="A2092" s="2">
        <v>2087</v>
      </c>
      <c r="B2092" s="2" t="str">
        <f>"00928715"</f>
        <v>00928715</v>
      </c>
      <c r="C2092" s="3" t="s">
        <v>4</v>
      </c>
    </row>
    <row r="2093" spans="1:3" x14ac:dyDescent="0.45">
      <c r="A2093" s="2">
        <v>2088</v>
      </c>
      <c r="B2093" s="2" t="str">
        <f>"00929208"</f>
        <v>00929208</v>
      </c>
      <c r="C2093" s="3" t="s">
        <v>4</v>
      </c>
    </row>
    <row r="2094" spans="1:3" x14ac:dyDescent="0.45">
      <c r="A2094" s="2">
        <v>2089</v>
      </c>
      <c r="B2094" s="2" t="str">
        <f>"00929740"</f>
        <v>00929740</v>
      </c>
      <c r="C2094" s="3" t="s">
        <v>4</v>
      </c>
    </row>
    <row r="2095" spans="1:3" x14ac:dyDescent="0.45">
      <c r="A2095" s="2">
        <v>2090</v>
      </c>
      <c r="B2095" s="2" t="str">
        <f>"00930026"</f>
        <v>00930026</v>
      </c>
      <c r="C2095" s="3" t="s">
        <v>4</v>
      </c>
    </row>
    <row r="2096" spans="1:3" x14ac:dyDescent="0.45">
      <c r="A2096" s="2">
        <v>2091</v>
      </c>
      <c r="B2096" s="2" t="str">
        <f>"00930528"</f>
        <v>00930528</v>
      </c>
      <c r="C2096" s="3" t="s">
        <v>8</v>
      </c>
    </row>
    <row r="2097" spans="1:3" x14ac:dyDescent="0.45">
      <c r="A2097" s="2">
        <v>2092</v>
      </c>
      <c r="B2097" s="2" t="str">
        <f>"00930602"</f>
        <v>00930602</v>
      </c>
      <c r="C2097" s="3" t="s">
        <v>4</v>
      </c>
    </row>
    <row r="2098" spans="1:3" x14ac:dyDescent="0.45">
      <c r="A2098" s="2">
        <v>2093</v>
      </c>
      <c r="B2098" s="2" t="str">
        <f>"00930952"</f>
        <v>00930952</v>
      </c>
      <c r="C2098" s="3" t="s">
        <v>4</v>
      </c>
    </row>
    <row r="2099" spans="1:3" x14ac:dyDescent="0.45">
      <c r="A2099" s="2">
        <v>2094</v>
      </c>
      <c r="B2099" s="2" t="str">
        <f>"00931006"</f>
        <v>00931006</v>
      </c>
      <c r="C2099" s="3" t="s">
        <v>8</v>
      </c>
    </row>
    <row r="2100" spans="1:3" x14ac:dyDescent="0.45">
      <c r="A2100" s="2">
        <v>2095</v>
      </c>
      <c r="B2100" s="2" t="str">
        <f>"00932076"</f>
        <v>00932076</v>
      </c>
      <c r="C2100" s="3" t="s">
        <v>8</v>
      </c>
    </row>
    <row r="2101" spans="1:3" x14ac:dyDescent="0.45">
      <c r="A2101" s="2">
        <v>2096</v>
      </c>
      <c r="B2101" s="2" t="str">
        <f>"00932162"</f>
        <v>00932162</v>
      </c>
      <c r="C2101" s="3" t="s">
        <v>4</v>
      </c>
    </row>
    <row r="2102" spans="1:3" x14ac:dyDescent="0.45">
      <c r="A2102" s="2">
        <v>2097</v>
      </c>
      <c r="B2102" s="2" t="str">
        <f>"00932543"</f>
        <v>00932543</v>
      </c>
      <c r="C2102" s="3" t="s">
        <v>4</v>
      </c>
    </row>
    <row r="2103" spans="1:3" x14ac:dyDescent="0.45">
      <c r="A2103" s="2">
        <v>2098</v>
      </c>
      <c r="B2103" s="2" t="str">
        <f>"00932799"</f>
        <v>00932799</v>
      </c>
      <c r="C2103" s="3" t="s">
        <v>4</v>
      </c>
    </row>
    <row r="2104" spans="1:3" x14ac:dyDescent="0.45">
      <c r="A2104" s="2">
        <v>2099</v>
      </c>
      <c r="B2104" s="2" t="str">
        <f>"00932952"</f>
        <v>00932952</v>
      </c>
      <c r="C2104" s="3" t="s">
        <v>4</v>
      </c>
    </row>
    <row r="2105" spans="1:3" x14ac:dyDescent="0.45">
      <c r="A2105" s="2">
        <v>2100</v>
      </c>
      <c r="B2105" s="2" t="str">
        <f>"00932995"</f>
        <v>00932995</v>
      </c>
      <c r="C2105" s="3" t="s">
        <v>4</v>
      </c>
    </row>
    <row r="2106" spans="1:3" x14ac:dyDescent="0.45">
      <c r="A2106" s="2">
        <v>2101</v>
      </c>
      <c r="B2106" s="2" t="str">
        <f>"00933082"</f>
        <v>00933082</v>
      </c>
      <c r="C2106" s="3" t="s">
        <v>4</v>
      </c>
    </row>
    <row r="2107" spans="1:3" x14ac:dyDescent="0.45">
      <c r="A2107" s="2">
        <v>2102</v>
      </c>
      <c r="B2107" s="2" t="str">
        <f>"00933422"</f>
        <v>00933422</v>
      </c>
      <c r="C2107" s="3" t="s">
        <v>4</v>
      </c>
    </row>
    <row r="2108" spans="1:3" x14ac:dyDescent="0.45">
      <c r="A2108" s="2">
        <v>2103</v>
      </c>
      <c r="B2108" s="2" t="str">
        <f>"00933440"</f>
        <v>00933440</v>
      </c>
      <c r="C2108" s="3" t="s">
        <v>4</v>
      </c>
    </row>
    <row r="2109" spans="1:3" x14ac:dyDescent="0.45">
      <c r="A2109" s="2">
        <v>2104</v>
      </c>
      <c r="B2109" s="2" t="str">
        <f>"00933474"</f>
        <v>00933474</v>
      </c>
      <c r="C2109" s="3" t="str">
        <f>"002"</f>
        <v>002</v>
      </c>
    </row>
    <row r="2110" spans="1:3" x14ac:dyDescent="0.45">
      <c r="A2110" s="2">
        <v>2105</v>
      </c>
      <c r="B2110" s="2" t="str">
        <f>"00933614"</f>
        <v>00933614</v>
      </c>
      <c r="C2110" s="3" t="s">
        <v>8</v>
      </c>
    </row>
    <row r="2111" spans="1:3" x14ac:dyDescent="0.45">
      <c r="A2111" s="2">
        <v>2106</v>
      </c>
      <c r="B2111" s="2" t="str">
        <f>"00933830"</f>
        <v>00933830</v>
      </c>
      <c r="C2111" s="3" t="s">
        <v>8</v>
      </c>
    </row>
    <row r="2112" spans="1:3" x14ac:dyDescent="0.45">
      <c r="A2112" s="2">
        <v>2107</v>
      </c>
      <c r="B2112" s="2" t="str">
        <f>"00933889"</f>
        <v>00933889</v>
      </c>
      <c r="C2112" s="3" t="s">
        <v>4</v>
      </c>
    </row>
    <row r="2113" spans="1:3" x14ac:dyDescent="0.45">
      <c r="A2113" s="2">
        <v>2108</v>
      </c>
      <c r="B2113" s="2" t="str">
        <f>"00934251"</f>
        <v>00934251</v>
      </c>
      <c r="C2113" s="3" t="s">
        <v>8</v>
      </c>
    </row>
    <row r="2114" spans="1:3" x14ac:dyDescent="0.45">
      <c r="A2114" s="2">
        <v>2109</v>
      </c>
      <c r="B2114" s="2" t="str">
        <f>"00935117"</f>
        <v>00935117</v>
      </c>
      <c r="C2114" s="3" t="s">
        <v>4</v>
      </c>
    </row>
    <row r="2115" spans="1:3" x14ac:dyDescent="0.45">
      <c r="A2115" s="2">
        <v>2110</v>
      </c>
      <c r="B2115" s="2" t="str">
        <f>"00935261"</f>
        <v>00935261</v>
      </c>
      <c r="C2115" s="3" t="str">
        <f>"002"</f>
        <v>002</v>
      </c>
    </row>
    <row r="2116" spans="1:3" x14ac:dyDescent="0.45">
      <c r="A2116" s="2">
        <v>2111</v>
      </c>
      <c r="B2116" s="2" t="str">
        <f>"00935302"</f>
        <v>00935302</v>
      </c>
      <c r="C2116" s="3" t="s">
        <v>4</v>
      </c>
    </row>
    <row r="2117" spans="1:3" x14ac:dyDescent="0.45">
      <c r="A2117" s="2">
        <v>2112</v>
      </c>
      <c r="B2117" s="2" t="str">
        <f>"00935941"</f>
        <v>00935941</v>
      </c>
      <c r="C2117" s="3" t="s">
        <v>4</v>
      </c>
    </row>
    <row r="2118" spans="1:3" x14ac:dyDescent="0.45">
      <c r="A2118" s="2">
        <v>2113</v>
      </c>
      <c r="B2118" s="2" t="str">
        <f>"00935989"</f>
        <v>00935989</v>
      </c>
      <c r="C2118" s="3" t="s">
        <v>4</v>
      </c>
    </row>
    <row r="2119" spans="1:3" x14ac:dyDescent="0.45">
      <c r="A2119" s="2">
        <v>2114</v>
      </c>
      <c r="B2119" s="2" t="str">
        <f>"00936000"</f>
        <v>00936000</v>
      </c>
      <c r="C2119" s="3" t="s">
        <v>4</v>
      </c>
    </row>
    <row r="2120" spans="1:3" x14ac:dyDescent="0.45">
      <c r="A2120" s="2">
        <v>2115</v>
      </c>
      <c r="B2120" s="2" t="str">
        <f>"00936662"</f>
        <v>00936662</v>
      </c>
      <c r="C2120" s="3" t="s">
        <v>4</v>
      </c>
    </row>
    <row r="2121" spans="1:3" x14ac:dyDescent="0.45">
      <c r="A2121" s="2">
        <v>2116</v>
      </c>
      <c r="B2121" s="2" t="str">
        <f>"00936836"</f>
        <v>00936836</v>
      </c>
      <c r="C2121" s="3" t="s">
        <v>8</v>
      </c>
    </row>
    <row r="2122" spans="1:3" x14ac:dyDescent="0.45">
      <c r="A2122" s="2">
        <v>2117</v>
      </c>
      <c r="B2122" s="2" t="str">
        <f>"00936943"</f>
        <v>00936943</v>
      </c>
      <c r="C2122" s="3" t="s">
        <v>4</v>
      </c>
    </row>
    <row r="2123" spans="1:3" x14ac:dyDescent="0.45">
      <c r="A2123" s="2">
        <v>2118</v>
      </c>
      <c r="B2123" s="2" t="str">
        <f>"00937159"</f>
        <v>00937159</v>
      </c>
      <c r="C2123" s="3" t="str">
        <f>"002"</f>
        <v>002</v>
      </c>
    </row>
    <row r="2124" spans="1:3" x14ac:dyDescent="0.45">
      <c r="A2124" s="2">
        <v>2119</v>
      </c>
      <c r="B2124" s="2" t="str">
        <f>"00937312"</f>
        <v>00937312</v>
      </c>
      <c r="C2124" s="3" t="s">
        <v>4</v>
      </c>
    </row>
    <row r="2125" spans="1:3" x14ac:dyDescent="0.45">
      <c r="A2125" s="2">
        <v>2120</v>
      </c>
      <c r="B2125" s="2" t="str">
        <f>"00937576"</f>
        <v>00937576</v>
      </c>
      <c r="C2125" s="3" t="s">
        <v>4</v>
      </c>
    </row>
    <row r="2126" spans="1:3" x14ac:dyDescent="0.45">
      <c r="A2126" s="2">
        <v>2121</v>
      </c>
      <c r="B2126" s="2" t="str">
        <f>"00937844"</f>
        <v>00937844</v>
      </c>
      <c r="C2126" s="3" t="s">
        <v>4</v>
      </c>
    </row>
    <row r="2127" spans="1:3" x14ac:dyDescent="0.45">
      <c r="A2127" s="2">
        <v>2122</v>
      </c>
      <c r="B2127" s="2" t="str">
        <f>"00937925"</f>
        <v>00937925</v>
      </c>
      <c r="C2127" s="3" t="s">
        <v>6</v>
      </c>
    </row>
    <row r="2128" spans="1:3" x14ac:dyDescent="0.45">
      <c r="A2128" s="2">
        <v>2123</v>
      </c>
      <c r="B2128" s="2" t="str">
        <f>"00938595"</f>
        <v>00938595</v>
      </c>
      <c r="C2128" s="3" t="s">
        <v>4</v>
      </c>
    </row>
    <row r="2129" spans="1:3" x14ac:dyDescent="0.45">
      <c r="A2129" s="2">
        <v>2124</v>
      </c>
      <c r="B2129" s="2" t="str">
        <f>"00938615"</f>
        <v>00938615</v>
      </c>
      <c r="C2129" s="3" t="s">
        <v>4</v>
      </c>
    </row>
    <row r="2130" spans="1:3" x14ac:dyDescent="0.45">
      <c r="A2130" s="2">
        <v>2125</v>
      </c>
      <c r="B2130" s="2" t="str">
        <f>"00938638"</f>
        <v>00938638</v>
      </c>
      <c r="C2130" s="3" t="str">
        <f>"002"</f>
        <v>002</v>
      </c>
    </row>
    <row r="2131" spans="1:3" x14ac:dyDescent="0.45">
      <c r="A2131" s="2">
        <v>2126</v>
      </c>
      <c r="B2131" s="2" t="str">
        <f>"00938687"</f>
        <v>00938687</v>
      </c>
      <c r="C2131" s="3" t="s">
        <v>8</v>
      </c>
    </row>
    <row r="2132" spans="1:3" x14ac:dyDescent="0.45">
      <c r="A2132" s="2">
        <v>2127</v>
      </c>
      <c r="B2132" s="2" t="str">
        <f>"00938912"</f>
        <v>00938912</v>
      </c>
      <c r="C2132" s="3" t="s">
        <v>4</v>
      </c>
    </row>
    <row r="2133" spans="1:3" x14ac:dyDescent="0.45">
      <c r="A2133" s="2">
        <v>2128</v>
      </c>
      <c r="B2133" s="2" t="str">
        <f>"00939767"</f>
        <v>00939767</v>
      </c>
      <c r="C2133" s="3" t="s">
        <v>4</v>
      </c>
    </row>
    <row r="2134" spans="1:3" x14ac:dyDescent="0.45">
      <c r="A2134" s="2">
        <v>2129</v>
      </c>
      <c r="B2134" s="2" t="str">
        <f>"00939774"</f>
        <v>00939774</v>
      </c>
      <c r="C2134" s="3" t="s">
        <v>4</v>
      </c>
    </row>
    <row r="2135" spans="1:3" x14ac:dyDescent="0.45">
      <c r="A2135" s="2">
        <v>2130</v>
      </c>
      <c r="B2135" s="2" t="str">
        <f>"00940180"</f>
        <v>00940180</v>
      </c>
      <c r="C2135" s="3" t="s">
        <v>4</v>
      </c>
    </row>
    <row r="2136" spans="1:3" x14ac:dyDescent="0.45">
      <c r="A2136" s="2">
        <v>2131</v>
      </c>
      <c r="B2136" s="2" t="str">
        <f>"00940332"</f>
        <v>00940332</v>
      </c>
      <c r="C2136" s="3" t="s">
        <v>4</v>
      </c>
    </row>
    <row r="2137" spans="1:3" x14ac:dyDescent="0.45">
      <c r="A2137" s="2">
        <v>2132</v>
      </c>
      <c r="B2137" s="2" t="str">
        <f>"00940920"</f>
        <v>00940920</v>
      </c>
      <c r="C2137" s="3" t="s">
        <v>8</v>
      </c>
    </row>
    <row r="2138" spans="1:3" x14ac:dyDescent="0.45">
      <c r="A2138" s="2">
        <v>2133</v>
      </c>
      <c r="B2138" s="2" t="str">
        <f>"00940955"</f>
        <v>00940955</v>
      </c>
      <c r="C2138" s="3" t="s">
        <v>4</v>
      </c>
    </row>
    <row r="2139" spans="1:3" x14ac:dyDescent="0.45">
      <c r="A2139" s="2">
        <v>2134</v>
      </c>
      <c r="B2139" s="2" t="str">
        <f>"00941087"</f>
        <v>00941087</v>
      </c>
      <c r="C2139" s="3" t="s">
        <v>4</v>
      </c>
    </row>
    <row r="2140" spans="1:3" x14ac:dyDescent="0.45">
      <c r="A2140" s="2">
        <v>2135</v>
      </c>
      <c r="B2140" s="2" t="str">
        <f>"00941309"</f>
        <v>00941309</v>
      </c>
      <c r="C2140" s="3" t="s">
        <v>4</v>
      </c>
    </row>
    <row r="2141" spans="1:3" x14ac:dyDescent="0.45">
      <c r="A2141" s="2">
        <v>2136</v>
      </c>
      <c r="B2141" s="2" t="str">
        <f>"00941336"</f>
        <v>00941336</v>
      </c>
      <c r="C2141" s="3" t="s">
        <v>4</v>
      </c>
    </row>
    <row r="2142" spans="1:3" x14ac:dyDescent="0.45">
      <c r="A2142" s="2">
        <v>2137</v>
      </c>
      <c r="B2142" s="2" t="str">
        <f>"00941956"</f>
        <v>00941956</v>
      </c>
      <c r="C2142" s="3" t="s">
        <v>4</v>
      </c>
    </row>
    <row r="2143" spans="1:3" x14ac:dyDescent="0.45">
      <c r="A2143" s="2">
        <v>2138</v>
      </c>
      <c r="B2143" s="2" t="str">
        <f>"00942128"</f>
        <v>00942128</v>
      </c>
      <c r="C2143" s="3" t="s">
        <v>4</v>
      </c>
    </row>
    <row r="2144" spans="1:3" x14ac:dyDescent="0.45">
      <c r="A2144" s="2">
        <v>2139</v>
      </c>
      <c r="B2144" s="2" t="str">
        <f>"00942492"</f>
        <v>00942492</v>
      </c>
      <c r="C2144" s="3" t="s">
        <v>4</v>
      </c>
    </row>
    <row r="2145" spans="1:3" x14ac:dyDescent="0.45">
      <c r="A2145" s="2">
        <v>2140</v>
      </c>
      <c r="B2145" s="2" t="str">
        <f>"00942700"</f>
        <v>00942700</v>
      </c>
      <c r="C2145" s="3" t="s">
        <v>4</v>
      </c>
    </row>
    <row r="2146" spans="1:3" x14ac:dyDescent="0.45">
      <c r="A2146" s="2">
        <v>2141</v>
      </c>
      <c r="B2146" s="2" t="str">
        <f>"00943102"</f>
        <v>00943102</v>
      </c>
      <c r="C2146" s="3" t="s">
        <v>4</v>
      </c>
    </row>
    <row r="2147" spans="1:3" x14ac:dyDescent="0.45">
      <c r="A2147" s="2">
        <v>2142</v>
      </c>
      <c r="B2147" s="2" t="str">
        <f>"00943334"</f>
        <v>00943334</v>
      </c>
      <c r="C2147" s="3" t="s">
        <v>4</v>
      </c>
    </row>
    <row r="2148" spans="1:3" x14ac:dyDescent="0.45">
      <c r="A2148" s="2">
        <v>2143</v>
      </c>
      <c r="B2148" s="2" t="str">
        <f>"00943888"</f>
        <v>00943888</v>
      </c>
      <c r="C2148" s="3" t="s">
        <v>4</v>
      </c>
    </row>
    <row r="2149" spans="1:3" x14ac:dyDescent="0.45">
      <c r="A2149" s="2">
        <v>2144</v>
      </c>
      <c r="B2149" s="2" t="str">
        <f>"00944672"</f>
        <v>00944672</v>
      </c>
      <c r="C2149" s="3" t="s">
        <v>4</v>
      </c>
    </row>
    <row r="2150" spans="1:3" x14ac:dyDescent="0.45">
      <c r="A2150" s="2">
        <v>2145</v>
      </c>
      <c r="B2150" s="2" t="str">
        <f>"00944970"</f>
        <v>00944970</v>
      </c>
      <c r="C2150" s="3" t="s">
        <v>6</v>
      </c>
    </row>
    <row r="2151" spans="1:3" x14ac:dyDescent="0.45">
      <c r="A2151" s="2">
        <v>2146</v>
      </c>
      <c r="B2151" s="2" t="str">
        <f>"00945025"</f>
        <v>00945025</v>
      </c>
      <c r="C2151" s="3" t="s">
        <v>4</v>
      </c>
    </row>
    <row r="2152" spans="1:3" x14ac:dyDescent="0.45">
      <c r="A2152" s="2">
        <v>2147</v>
      </c>
      <c r="B2152" s="2" t="str">
        <f>"00945070"</f>
        <v>00945070</v>
      </c>
      <c r="C2152" s="3" t="s">
        <v>6</v>
      </c>
    </row>
    <row r="2153" spans="1:3" x14ac:dyDescent="0.45">
      <c r="A2153" s="2">
        <v>2148</v>
      </c>
      <c r="B2153" s="2" t="str">
        <f>"00945340"</f>
        <v>00945340</v>
      </c>
      <c r="C2153" s="3" t="str">
        <f>"002"</f>
        <v>002</v>
      </c>
    </row>
    <row r="2154" spans="1:3" x14ac:dyDescent="0.45">
      <c r="A2154" s="2">
        <v>2149</v>
      </c>
      <c r="B2154" s="2" t="str">
        <f>"00945987"</f>
        <v>00945987</v>
      </c>
      <c r="C2154" s="3" t="s">
        <v>4</v>
      </c>
    </row>
    <row r="2155" spans="1:3" x14ac:dyDescent="0.45">
      <c r="A2155" s="2">
        <v>2150</v>
      </c>
      <c r="B2155" s="2" t="str">
        <f>"00946101"</f>
        <v>00946101</v>
      </c>
      <c r="C2155" s="3" t="s">
        <v>4</v>
      </c>
    </row>
    <row r="2156" spans="1:3" x14ac:dyDescent="0.45">
      <c r="A2156" s="2">
        <v>2151</v>
      </c>
      <c r="B2156" s="2" t="str">
        <f>"00947010"</f>
        <v>00947010</v>
      </c>
      <c r="C2156" s="3" t="s">
        <v>4</v>
      </c>
    </row>
    <row r="2157" spans="1:3" x14ac:dyDescent="0.45">
      <c r="A2157" s="2">
        <v>2152</v>
      </c>
      <c r="B2157" s="2" t="str">
        <f>"00947313"</f>
        <v>00947313</v>
      </c>
      <c r="C2157" s="3" t="s">
        <v>4</v>
      </c>
    </row>
    <row r="2158" spans="1:3" x14ac:dyDescent="0.45">
      <c r="A2158" s="2">
        <v>2153</v>
      </c>
      <c r="B2158" s="2" t="str">
        <f>"00948720"</f>
        <v>00948720</v>
      </c>
      <c r="C2158" s="3" t="s">
        <v>4</v>
      </c>
    </row>
    <row r="2159" spans="1:3" x14ac:dyDescent="0.45">
      <c r="A2159" s="2">
        <v>2154</v>
      </c>
      <c r="B2159" s="2" t="str">
        <f>"00949443"</f>
        <v>00949443</v>
      </c>
      <c r="C2159" s="3" t="s">
        <v>4</v>
      </c>
    </row>
    <row r="2160" spans="1:3" x14ac:dyDescent="0.45">
      <c r="A2160" s="2">
        <v>2155</v>
      </c>
      <c r="B2160" s="2" t="str">
        <f>"00949863"</f>
        <v>00949863</v>
      </c>
      <c r="C2160" s="3" t="s">
        <v>8</v>
      </c>
    </row>
    <row r="2161" spans="1:3" x14ac:dyDescent="0.45">
      <c r="A2161" s="2">
        <v>2156</v>
      </c>
      <c r="B2161" s="2" t="str">
        <f>"00949894"</f>
        <v>00949894</v>
      </c>
      <c r="C2161" s="3" t="str">
        <f>"002"</f>
        <v>002</v>
      </c>
    </row>
    <row r="2162" spans="1:3" x14ac:dyDescent="0.45">
      <c r="A2162" s="2">
        <v>2157</v>
      </c>
      <c r="B2162" s="2" t="str">
        <f>"00949900"</f>
        <v>00949900</v>
      </c>
      <c r="C2162" s="3" t="str">
        <f>"002"</f>
        <v>002</v>
      </c>
    </row>
    <row r="2163" spans="1:3" x14ac:dyDescent="0.45">
      <c r="A2163" s="2">
        <v>2158</v>
      </c>
      <c r="B2163" s="2" t="str">
        <f>"00950280"</f>
        <v>00950280</v>
      </c>
      <c r="C2163" s="3" t="s">
        <v>4</v>
      </c>
    </row>
    <row r="2164" spans="1:3" x14ac:dyDescent="0.45">
      <c r="A2164" s="2">
        <v>2159</v>
      </c>
      <c r="B2164" s="2" t="str">
        <f>"00950499"</f>
        <v>00950499</v>
      </c>
      <c r="C2164" s="3" t="s">
        <v>4</v>
      </c>
    </row>
    <row r="2165" spans="1:3" x14ac:dyDescent="0.45">
      <c r="A2165" s="2">
        <v>2160</v>
      </c>
      <c r="B2165" s="2" t="str">
        <f>"00950815"</f>
        <v>00950815</v>
      </c>
      <c r="C2165" s="3" t="s">
        <v>4</v>
      </c>
    </row>
    <row r="2166" spans="1:3" x14ac:dyDescent="0.45">
      <c r="A2166" s="2">
        <v>2161</v>
      </c>
      <c r="B2166" s="2" t="str">
        <f>"00951090"</f>
        <v>00951090</v>
      </c>
      <c r="C2166" s="3" t="s">
        <v>4</v>
      </c>
    </row>
    <row r="2167" spans="1:3" x14ac:dyDescent="0.45">
      <c r="A2167" s="2">
        <v>2162</v>
      </c>
      <c r="B2167" s="2" t="str">
        <f>"00951388"</f>
        <v>00951388</v>
      </c>
      <c r="C2167" s="3" t="str">
        <f>"002"</f>
        <v>002</v>
      </c>
    </row>
    <row r="2168" spans="1:3" x14ac:dyDescent="0.45">
      <c r="A2168" s="2">
        <v>2163</v>
      </c>
      <c r="B2168" s="2" t="str">
        <f>"00952070"</f>
        <v>00952070</v>
      </c>
      <c r="C2168" s="3" t="str">
        <f>"002"</f>
        <v>002</v>
      </c>
    </row>
    <row r="2169" spans="1:3" x14ac:dyDescent="0.45">
      <c r="A2169" s="2">
        <v>2164</v>
      </c>
      <c r="B2169" s="2" t="str">
        <f>"00952115"</f>
        <v>00952115</v>
      </c>
      <c r="C2169" s="3" t="s">
        <v>4</v>
      </c>
    </row>
    <row r="2170" spans="1:3" x14ac:dyDescent="0.45">
      <c r="A2170" s="2">
        <v>2165</v>
      </c>
      <c r="B2170" s="2" t="str">
        <f>"00953523"</f>
        <v>00953523</v>
      </c>
      <c r="C2170" s="3" t="s">
        <v>4</v>
      </c>
    </row>
    <row r="2171" spans="1:3" x14ac:dyDescent="0.45">
      <c r="A2171" s="2">
        <v>2166</v>
      </c>
      <c r="B2171" s="2" t="str">
        <f>"00953631"</f>
        <v>00953631</v>
      </c>
      <c r="C2171" s="3" t="s">
        <v>4</v>
      </c>
    </row>
    <row r="2172" spans="1:3" x14ac:dyDescent="0.45">
      <c r="A2172" s="2">
        <v>2167</v>
      </c>
      <c r="B2172" s="2" t="str">
        <f>"00953850"</f>
        <v>00953850</v>
      </c>
      <c r="C2172" s="3" t="str">
        <f>"002"</f>
        <v>002</v>
      </c>
    </row>
    <row r="2173" spans="1:3" x14ac:dyDescent="0.45">
      <c r="A2173" s="2">
        <v>2168</v>
      </c>
      <c r="B2173" s="2" t="str">
        <f>"00953872"</f>
        <v>00953872</v>
      </c>
      <c r="C2173" s="3" t="s">
        <v>4</v>
      </c>
    </row>
    <row r="2174" spans="1:3" x14ac:dyDescent="0.45">
      <c r="A2174" s="2">
        <v>2169</v>
      </c>
      <c r="B2174" s="2" t="str">
        <f>"00954302"</f>
        <v>00954302</v>
      </c>
      <c r="C2174" s="3" t="s">
        <v>5</v>
      </c>
    </row>
    <row r="2175" spans="1:3" x14ac:dyDescent="0.45">
      <c r="A2175" s="2">
        <v>2170</v>
      </c>
      <c r="B2175" s="2" t="str">
        <f>"00955226"</f>
        <v>00955226</v>
      </c>
      <c r="C2175" s="3" t="s">
        <v>4</v>
      </c>
    </row>
    <row r="2176" spans="1:3" x14ac:dyDescent="0.45">
      <c r="A2176" s="2">
        <v>2171</v>
      </c>
      <c r="B2176" s="2" t="str">
        <f>"00955649"</f>
        <v>00955649</v>
      </c>
      <c r="C2176" s="3" t="s">
        <v>4</v>
      </c>
    </row>
    <row r="2177" spans="1:3" x14ac:dyDescent="0.45">
      <c r="A2177" s="2">
        <v>2172</v>
      </c>
      <c r="B2177" s="2" t="str">
        <f>"00955929"</f>
        <v>00955929</v>
      </c>
      <c r="C2177" s="3" t="s">
        <v>4</v>
      </c>
    </row>
    <row r="2178" spans="1:3" x14ac:dyDescent="0.45">
      <c r="A2178" s="2">
        <v>2173</v>
      </c>
      <c r="B2178" s="2" t="str">
        <f>"00956004"</f>
        <v>00956004</v>
      </c>
      <c r="C2178" s="3" t="s">
        <v>11</v>
      </c>
    </row>
    <row r="2179" spans="1:3" x14ac:dyDescent="0.45">
      <c r="A2179" s="2">
        <v>2174</v>
      </c>
      <c r="B2179" s="2" t="str">
        <f>"00956105"</f>
        <v>00956105</v>
      </c>
      <c r="C2179" s="3" t="s">
        <v>4</v>
      </c>
    </row>
    <row r="2180" spans="1:3" x14ac:dyDescent="0.45">
      <c r="A2180" s="2">
        <v>2175</v>
      </c>
      <c r="B2180" s="2" t="str">
        <f>"00956274"</f>
        <v>00956274</v>
      </c>
      <c r="C2180" s="3" t="s">
        <v>6</v>
      </c>
    </row>
    <row r="2181" spans="1:3" x14ac:dyDescent="0.45">
      <c r="A2181" s="2">
        <v>2176</v>
      </c>
      <c r="B2181" s="2" t="str">
        <f>"00956613"</f>
        <v>00956613</v>
      </c>
      <c r="C2181" s="3" t="s">
        <v>4</v>
      </c>
    </row>
    <row r="2182" spans="1:3" x14ac:dyDescent="0.45">
      <c r="A2182" s="2">
        <v>2177</v>
      </c>
      <c r="B2182" s="2" t="str">
        <f>"00956789"</f>
        <v>00956789</v>
      </c>
      <c r="C2182" s="3" t="s">
        <v>4</v>
      </c>
    </row>
    <row r="2183" spans="1:3" x14ac:dyDescent="0.45">
      <c r="A2183" s="2">
        <v>2178</v>
      </c>
      <c r="B2183" s="2" t="str">
        <f>"00957735"</f>
        <v>00957735</v>
      </c>
      <c r="C2183" s="3" t="s">
        <v>4</v>
      </c>
    </row>
    <row r="2184" spans="1:3" x14ac:dyDescent="0.45">
      <c r="A2184" s="2">
        <v>2179</v>
      </c>
      <c r="B2184" s="2" t="str">
        <f>"00958212"</f>
        <v>00958212</v>
      </c>
      <c r="C2184" s="3" t="s">
        <v>4</v>
      </c>
    </row>
    <row r="2185" spans="1:3" x14ac:dyDescent="0.45">
      <c r="A2185" s="2">
        <v>2180</v>
      </c>
      <c r="B2185" s="2" t="str">
        <f>"00958233"</f>
        <v>00958233</v>
      </c>
      <c r="C2185" s="3" t="str">
        <f>"002"</f>
        <v>002</v>
      </c>
    </row>
    <row r="2186" spans="1:3" x14ac:dyDescent="0.45">
      <c r="A2186" s="2">
        <v>2181</v>
      </c>
      <c r="B2186" s="2" t="str">
        <f>"00958364"</f>
        <v>00958364</v>
      </c>
      <c r="C2186" s="3" t="s">
        <v>4</v>
      </c>
    </row>
    <row r="2187" spans="1:3" x14ac:dyDescent="0.45">
      <c r="A2187" s="2">
        <v>2182</v>
      </c>
      <c r="B2187" s="2" t="str">
        <f>"00958623"</f>
        <v>00958623</v>
      </c>
      <c r="C2187" s="3" t="s">
        <v>4</v>
      </c>
    </row>
    <row r="2188" spans="1:3" x14ac:dyDescent="0.45">
      <c r="A2188" s="2">
        <v>2183</v>
      </c>
      <c r="B2188" s="2" t="str">
        <f>"00958688"</f>
        <v>00958688</v>
      </c>
      <c r="C2188" s="3" t="s">
        <v>4</v>
      </c>
    </row>
    <row r="2189" spans="1:3" x14ac:dyDescent="0.45">
      <c r="A2189" s="2">
        <v>2184</v>
      </c>
      <c r="B2189" s="2" t="str">
        <f>"00959519"</f>
        <v>00959519</v>
      </c>
      <c r="C2189" s="3" t="str">
        <f>"002"</f>
        <v>002</v>
      </c>
    </row>
    <row r="2190" spans="1:3" x14ac:dyDescent="0.45">
      <c r="A2190" s="2">
        <v>2185</v>
      </c>
      <c r="B2190" s="2" t="str">
        <f>"00959731"</f>
        <v>00959731</v>
      </c>
      <c r="C2190" s="3" t="s">
        <v>4</v>
      </c>
    </row>
    <row r="2191" spans="1:3" x14ac:dyDescent="0.45">
      <c r="A2191" s="2">
        <v>2186</v>
      </c>
      <c r="B2191" s="2" t="str">
        <f>"00960798"</f>
        <v>00960798</v>
      </c>
      <c r="C2191" s="3" t="s">
        <v>8</v>
      </c>
    </row>
    <row r="2192" spans="1:3" x14ac:dyDescent="0.45">
      <c r="A2192" s="2">
        <v>2187</v>
      </c>
      <c r="B2192" s="2" t="str">
        <f>"00961138"</f>
        <v>00961138</v>
      </c>
      <c r="C2192" s="3" t="s">
        <v>8</v>
      </c>
    </row>
    <row r="2193" spans="1:3" x14ac:dyDescent="0.45">
      <c r="A2193" s="2">
        <v>2188</v>
      </c>
      <c r="B2193" s="2" t="str">
        <f>"00961220"</f>
        <v>00961220</v>
      </c>
      <c r="C2193" s="3" t="s">
        <v>8</v>
      </c>
    </row>
    <row r="2194" spans="1:3" x14ac:dyDescent="0.45">
      <c r="A2194" s="2">
        <v>2189</v>
      </c>
      <c r="B2194" s="2" t="str">
        <f>"00961439"</f>
        <v>00961439</v>
      </c>
      <c r="C2194" s="3" t="s">
        <v>4</v>
      </c>
    </row>
    <row r="2195" spans="1:3" x14ac:dyDescent="0.45">
      <c r="A2195" s="2">
        <v>2190</v>
      </c>
      <c r="B2195" s="2" t="str">
        <f>"00961776"</f>
        <v>00961776</v>
      </c>
      <c r="C2195" s="3" t="s">
        <v>8</v>
      </c>
    </row>
    <row r="2196" spans="1:3" x14ac:dyDescent="0.45">
      <c r="A2196" s="2">
        <v>2191</v>
      </c>
      <c r="B2196" s="2" t="str">
        <f>"00961958"</f>
        <v>00961958</v>
      </c>
      <c r="C2196" s="3" t="str">
        <f>"002"</f>
        <v>002</v>
      </c>
    </row>
    <row r="2197" spans="1:3" x14ac:dyDescent="0.45">
      <c r="A2197" s="2">
        <v>2192</v>
      </c>
      <c r="B2197" s="2" t="str">
        <f>"00962140"</f>
        <v>00962140</v>
      </c>
      <c r="C2197" s="3" t="s">
        <v>4</v>
      </c>
    </row>
    <row r="2198" spans="1:3" x14ac:dyDescent="0.45">
      <c r="A2198" s="2">
        <v>2193</v>
      </c>
      <c r="B2198" s="2" t="str">
        <f>"00962400"</f>
        <v>00962400</v>
      </c>
      <c r="C2198" s="3" t="s">
        <v>6</v>
      </c>
    </row>
    <row r="2199" spans="1:3" x14ac:dyDescent="0.45">
      <c r="A2199" s="2">
        <v>2194</v>
      </c>
      <c r="B2199" s="2" t="str">
        <f>"00964124"</f>
        <v>00964124</v>
      </c>
      <c r="C2199" s="3" t="s">
        <v>4</v>
      </c>
    </row>
    <row r="2200" spans="1:3" x14ac:dyDescent="0.45">
      <c r="A2200" s="2">
        <v>2195</v>
      </c>
      <c r="B2200" s="2" t="str">
        <f>"00964741"</f>
        <v>00964741</v>
      </c>
      <c r="C2200" s="3" t="s">
        <v>4</v>
      </c>
    </row>
    <row r="2201" spans="1:3" x14ac:dyDescent="0.45">
      <c r="A2201" s="2">
        <v>2196</v>
      </c>
      <c r="B2201" s="2" t="str">
        <f>"00965152"</f>
        <v>00965152</v>
      </c>
      <c r="C2201" s="3" t="s">
        <v>4</v>
      </c>
    </row>
    <row r="2202" spans="1:3" x14ac:dyDescent="0.45">
      <c r="A2202" s="2">
        <v>2197</v>
      </c>
      <c r="B2202" s="2" t="str">
        <f>"00965409"</f>
        <v>00965409</v>
      </c>
      <c r="C2202" s="3" t="s">
        <v>4</v>
      </c>
    </row>
    <row r="2203" spans="1:3" x14ac:dyDescent="0.45">
      <c r="A2203" s="2">
        <v>2198</v>
      </c>
      <c r="B2203" s="2" t="str">
        <f>"00965582"</f>
        <v>00965582</v>
      </c>
      <c r="C2203" s="3" t="s">
        <v>4</v>
      </c>
    </row>
    <row r="2204" spans="1:3" x14ac:dyDescent="0.45">
      <c r="A2204" s="2">
        <v>2199</v>
      </c>
      <c r="B2204" s="2" t="str">
        <f>"00966281"</f>
        <v>00966281</v>
      </c>
      <c r="C2204" s="3" t="s">
        <v>4</v>
      </c>
    </row>
    <row r="2205" spans="1:3" x14ac:dyDescent="0.45">
      <c r="A2205" s="2">
        <v>2200</v>
      </c>
      <c r="B2205" s="2" t="str">
        <f>"00966378"</f>
        <v>00966378</v>
      </c>
      <c r="C2205" s="3" t="s">
        <v>4</v>
      </c>
    </row>
    <row r="2206" spans="1:3" x14ac:dyDescent="0.45">
      <c r="A2206" s="2">
        <v>2201</v>
      </c>
      <c r="B2206" s="2" t="str">
        <f>"00966553"</f>
        <v>00966553</v>
      </c>
      <c r="C2206" s="3" t="s">
        <v>4</v>
      </c>
    </row>
    <row r="2207" spans="1:3" x14ac:dyDescent="0.45">
      <c r="A2207" s="2">
        <v>2202</v>
      </c>
      <c r="B2207" s="2" t="str">
        <f>"00966699"</f>
        <v>00966699</v>
      </c>
      <c r="C2207" s="3" t="s">
        <v>4</v>
      </c>
    </row>
    <row r="2208" spans="1:3" x14ac:dyDescent="0.45">
      <c r="A2208" s="2">
        <v>2203</v>
      </c>
      <c r="B2208" s="2" t="str">
        <f>"00966836"</f>
        <v>00966836</v>
      </c>
      <c r="C2208" s="3" t="s">
        <v>8</v>
      </c>
    </row>
    <row r="2209" spans="1:3" x14ac:dyDescent="0.45">
      <c r="A2209" s="2">
        <v>2204</v>
      </c>
      <c r="B2209" s="2" t="str">
        <f>"00967714"</f>
        <v>00967714</v>
      </c>
      <c r="C2209" s="3" t="s">
        <v>4</v>
      </c>
    </row>
    <row r="2210" spans="1:3" x14ac:dyDescent="0.45">
      <c r="A2210" s="2">
        <v>2205</v>
      </c>
      <c r="B2210" s="2" t="str">
        <f>"00967722"</f>
        <v>00967722</v>
      </c>
      <c r="C2210" s="3" t="str">
        <f>"002"</f>
        <v>002</v>
      </c>
    </row>
    <row r="2211" spans="1:3" x14ac:dyDescent="0.45">
      <c r="A2211" s="2">
        <v>2206</v>
      </c>
      <c r="B2211" s="2" t="str">
        <f>"00968248"</f>
        <v>00968248</v>
      </c>
      <c r="C2211" s="3" t="s">
        <v>4</v>
      </c>
    </row>
    <row r="2212" spans="1:3" x14ac:dyDescent="0.45">
      <c r="A2212" s="2">
        <v>2207</v>
      </c>
      <c r="B2212" s="2" t="str">
        <f>"00968880"</f>
        <v>00968880</v>
      </c>
      <c r="C2212" s="3" t="s">
        <v>4</v>
      </c>
    </row>
    <row r="2213" spans="1:3" x14ac:dyDescent="0.45">
      <c r="A2213" s="2">
        <v>2208</v>
      </c>
      <c r="B2213" s="2" t="str">
        <f>"00969040"</f>
        <v>00969040</v>
      </c>
      <c r="C2213" s="3" t="s">
        <v>8</v>
      </c>
    </row>
    <row r="2214" spans="1:3" x14ac:dyDescent="0.45">
      <c r="A2214" s="2">
        <v>2209</v>
      </c>
      <c r="B2214" s="2" t="str">
        <f>"00969549"</f>
        <v>00969549</v>
      </c>
      <c r="C2214" s="3" t="s">
        <v>4</v>
      </c>
    </row>
    <row r="2215" spans="1:3" x14ac:dyDescent="0.45">
      <c r="A2215" s="2">
        <v>2210</v>
      </c>
      <c r="B2215" s="2" t="str">
        <f>"00969706"</f>
        <v>00969706</v>
      </c>
      <c r="C2215" s="3" t="s">
        <v>4</v>
      </c>
    </row>
    <row r="2216" spans="1:3" x14ac:dyDescent="0.45">
      <c r="A2216" s="2">
        <v>2211</v>
      </c>
      <c r="B2216" s="2" t="str">
        <f>"00970690"</f>
        <v>00970690</v>
      </c>
      <c r="C2216" s="3" t="s">
        <v>4</v>
      </c>
    </row>
    <row r="2217" spans="1:3" x14ac:dyDescent="0.45">
      <c r="A2217" s="2">
        <v>2212</v>
      </c>
      <c r="B2217" s="2" t="str">
        <f>"00970724"</f>
        <v>00970724</v>
      </c>
      <c r="C2217" s="3" t="s">
        <v>5</v>
      </c>
    </row>
    <row r="2218" spans="1:3" x14ac:dyDescent="0.45">
      <c r="A2218" s="2">
        <v>2213</v>
      </c>
      <c r="B2218" s="2" t="str">
        <f>"00970759"</f>
        <v>00970759</v>
      </c>
      <c r="C2218" s="3" t="s">
        <v>4</v>
      </c>
    </row>
    <row r="2219" spans="1:3" x14ac:dyDescent="0.45">
      <c r="A2219" s="2">
        <v>2214</v>
      </c>
      <c r="B2219" s="2" t="str">
        <f>"00970942"</f>
        <v>00970942</v>
      </c>
      <c r="C2219" s="3" t="s">
        <v>4</v>
      </c>
    </row>
    <row r="2220" spans="1:3" x14ac:dyDescent="0.45">
      <c r="A2220" s="2">
        <v>2215</v>
      </c>
      <c r="B2220" s="2" t="str">
        <f>"00971043"</f>
        <v>00971043</v>
      </c>
      <c r="C2220" s="3" t="s">
        <v>4</v>
      </c>
    </row>
    <row r="2221" spans="1:3" x14ac:dyDescent="0.45">
      <c r="A2221" s="2">
        <v>2216</v>
      </c>
      <c r="B2221" s="2" t="str">
        <f>"00971384"</f>
        <v>00971384</v>
      </c>
      <c r="C2221" s="3" t="s">
        <v>4</v>
      </c>
    </row>
    <row r="2222" spans="1:3" x14ac:dyDescent="0.45">
      <c r="A2222" s="2">
        <v>2217</v>
      </c>
      <c r="B2222" s="2" t="str">
        <f>"00971739"</f>
        <v>00971739</v>
      </c>
      <c r="C2222" s="3" t="s">
        <v>6</v>
      </c>
    </row>
    <row r="2223" spans="1:3" x14ac:dyDescent="0.45">
      <c r="A2223" s="2">
        <v>2218</v>
      </c>
      <c r="B2223" s="2" t="str">
        <f>"00971928"</f>
        <v>00971928</v>
      </c>
      <c r="C2223" s="3" t="s">
        <v>10</v>
      </c>
    </row>
    <row r="2224" spans="1:3" x14ac:dyDescent="0.45">
      <c r="A2224" s="2">
        <v>2219</v>
      </c>
      <c r="B2224" s="2" t="str">
        <f>"00972188"</f>
        <v>00972188</v>
      </c>
      <c r="C2224" s="3" t="s">
        <v>4</v>
      </c>
    </row>
    <row r="2225" spans="1:3" x14ac:dyDescent="0.45">
      <c r="A2225" s="2">
        <v>2220</v>
      </c>
      <c r="B2225" s="2" t="str">
        <f>"00972201"</f>
        <v>00972201</v>
      </c>
      <c r="C2225" s="3" t="s">
        <v>4</v>
      </c>
    </row>
    <row r="2226" spans="1:3" x14ac:dyDescent="0.45">
      <c r="A2226" s="2">
        <v>2221</v>
      </c>
      <c r="B2226" s="2" t="str">
        <f>"00972360"</f>
        <v>00972360</v>
      </c>
      <c r="C2226" s="3" t="s">
        <v>4</v>
      </c>
    </row>
    <row r="2227" spans="1:3" x14ac:dyDescent="0.45">
      <c r="A2227" s="2">
        <v>2222</v>
      </c>
      <c r="B2227" s="2" t="str">
        <f>"00972405"</f>
        <v>00972405</v>
      </c>
      <c r="C2227" s="3" t="s">
        <v>4</v>
      </c>
    </row>
    <row r="2228" spans="1:3" x14ac:dyDescent="0.45">
      <c r="A2228" s="2">
        <v>2223</v>
      </c>
      <c r="B2228" s="2" t="str">
        <f>"00972410"</f>
        <v>00972410</v>
      </c>
      <c r="C2228" s="3" t="s">
        <v>4</v>
      </c>
    </row>
    <row r="2229" spans="1:3" x14ac:dyDescent="0.45">
      <c r="A2229" s="2">
        <v>2224</v>
      </c>
      <c r="B2229" s="2" t="str">
        <f>"00972448"</f>
        <v>00972448</v>
      </c>
      <c r="C2229" s="3" t="str">
        <f>"002"</f>
        <v>002</v>
      </c>
    </row>
    <row r="2230" spans="1:3" x14ac:dyDescent="0.45">
      <c r="A2230" s="2">
        <v>2225</v>
      </c>
      <c r="B2230" s="2" t="str">
        <f>"00972640"</f>
        <v>00972640</v>
      </c>
      <c r="C2230" s="3" t="s">
        <v>8</v>
      </c>
    </row>
    <row r="2231" spans="1:3" x14ac:dyDescent="0.45">
      <c r="A2231" s="2">
        <v>2226</v>
      </c>
      <c r="B2231" s="2" t="str">
        <f>"00972703"</f>
        <v>00972703</v>
      </c>
      <c r="C2231" s="3" t="s">
        <v>4</v>
      </c>
    </row>
    <row r="2232" spans="1:3" x14ac:dyDescent="0.45">
      <c r="A2232" s="2">
        <v>2227</v>
      </c>
      <c r="B2232" s="2" t="str">
        <f>"00973041"</f>
        <v>00973041</v>
      </c>
      <c r="C2232" s="3" t="s">
        <v>4</v>
      </c>
    </row>
    <row r="2233" spans="1:3" x14ac:dyDescent="0.45">
      <c r="A2233" s="2">
        <v>2228</v>
      </c>
      <c r="B2233" s="2" t="str">
        <f>"00973334"</f>
        <v>00973334</v>
      </c>
      <c r="C2233" s="3" t="str">
        <f>"002"</f>
        <v>002</v>
      </c>
    </row>
    <row r="2234" spans="1:3" x14ac:dyDescent="0.45">
      <c r="A2234" s="2">
        <v>2229</v>
      </c>
      <c r="B2234" s="2" t="str">
        <f>"00973399"</f>
        <v>00973399</v>
      </c>
      <c r="C2234" s="3" t="str">
        <f>"002"</f>
        <v>002</v>
      </c>
    </row>
    <row r="2235" spans="1:3" x14ac:dyDescent="0.45">
      <c r="A2235" s="2">
        <v>2230</v>
      </c>
      <c r="B2235" s="2" t="str">
        <f>"00973468"</f>
        <v>00973468</v>
      </c>
      <c r="C2235" s="3" t="s">
        <v>4</v>
      </c>
    </row>
    <row r="2236" spans="1:3" ht="28.5" x14ac:dyDescent="0.45">
      <c r="A2236" s="2">
        <v>2231</v>
      </c>
      <c r="B2236" s="2" t="str">
        <f>"00973613"</f>
        <v>00973613</v>
      </c>
      <c r="C2236" s="3" t="s">
        <v>20</v>
      </c>
    </row>
    <row r="2237" spans="1:3" x14ac:dyDescent="0.45">
      <c r="A2237" s="2">
        <v>2232</v>
      </c>
      <c r="B2237" s="2" t="str">
        <f>"00973712"</f>
        <v>00973712</v>
      </c>
      <c r="C2237" s="3" t="str">
        <f>"002"</f>
        <v>002</v>
      </c>
    </row>
    <row r="2238" spans="1:3" x14ac:dyDescent="0.45">
      <c r="A2238" s="2">
        <v>2233</v>
      </c>
      <c r="B2238" s="2" t="str">
        <f>"00973978"</f>
        <v>00973978</v>
      </c>
      <c r="C2238" s="3" t="str">
        <f>"002"</f>
        <v>002</v>
      </c>
    </row>
    <row r="2239" spans="1:3" x14ac:dyDescent="0.45">
      <c r="A2239" s="2">
        <v>2234</v>
      </c>
      <c r="B2239" s="2" t="str">
        <f>"00973984"</f>
        <v>00973984</v>
      </c>
      <c r="C2239" s="3" t="s">
        <v>4</v>
      </c>
    </row>
    <row r="2240" spans="1:3" x14ac:dyDescent="0.45">
      <c r="A2240" s="2">
        <v>2235</v>
      </c>
      <c r="B2240" s="2" t="str">
        <f>"00973996"</f>
        <v>00973996</v>
      </c>
      <c r="C2240" s="3" t="s">
        <v>4</v>
      </c>
    </row>
    <row r="2241" spans="1:3" x14ac:dyDescent="0.45">
      <c r="A2241" s="2">
        <v>2236</v>
      </c>
      <c r="B2241" s="2" t="str">
        <f>"00974067"</f>
        <v>00974067</v>
      </c>
      <c r="C2241" s="3" t="s">
        <v>4</v>
      </c>
    </row>
    <row r="2242" spans="1:3" x14ac:dyDescent="0.45">
      <c r="A2242" s="2">
        <v>2237</v>
      </c>
      <c r="B2242" s="2" t="str">
        <f>"00974169"</f>
        <v>00974169</v>
      </c>
      <c r="C2242" s="3" t="s">
        <v>4</v>
      </c>
    </row>
    <row r="2243" spans="1:3" x14ac:dyDescent="0.45">
      <c r="A2243" s="2">
        <v>2238</v>
      </c>
      <c r="B2243" s="2" t="str">
        <f>"00974376"</f>
        <v>00974376</v>
      </c>
      <c r="C2243" s="3" t="s">
        <v>4</v>
      </c>
    </row>
    <row r="2244" spans="1:3" x14ac:dyDescent="0.45">
      <c r="A2244" s="2">
        <v>2239</v>
      </c>
      <c r="B2244" s="2" t="str">
        <f>"00974409"</f>
        <v>00974409</v>
      </c>
      <c r="C2244" s="3" t="s">
        <v>4</v>
      </c>
    </row>
    <row r="2245" spans="1:3" x14ac:dyDescent="0.45">
      <c r="A2245" s="2">
        <v>2240</v>
      </c>
      <c r="B2245" s="2" t="str">
        <f>"00974662"</f>
        <v>00974662</v>
      </c>
      <c r="C2245" s="3" t="s">
        <v>4</v>
      </c>
    </row>
    <row r="2246" spans="1:3" x14ac:dyDescent="0.45">
      <c r="A2246" s="2">
        <v>2241</v>
      </c>
      <c r="B2246" s="2" t="str">
        <f>"00974735"</f>
        <v>00974735</v>
      </c>
      <c r="C2246" s="3" t="s">
        <v>4</v>
      </c>
    </row>
    <row r="2247" spans="1:3" x14ac:dyDescent="0.45">
      <c r="A2247" s="2">
        <v>2242</v>
      </c>
      <c r="B2247" s="2" t="str">
        <f>"00974933"</f>
        <v>00974933</v>
      </c>
      <c r="C2247" s="3" t="s">
        <v>10</v>
      </c>
    </row>
    <row r="2248" spans="1:3" x14ac:dyDescent="0.45">
      <c r="A2248" s="2">
        <v>2243</v>
      </c>
      <c r="B2248" s="2" t="str">
        <f>"00974979"</f>
        <v>00974979</v>
      </c>
      <c r="C2248" s="3" t="s">
        <v>4</v>
      </c>
    </row>
    <row r="2249" spans="1:3" x14ac:dyDescent="0.45">
      <c r="A2249" s="2">
        <v>2244</v>
      </c>
      <c r="B2249" s="2" t="str">
        <f>"00975005"</f>
        <v>00975005</v>
      </c>
      <c r="C2249" s="3" t="str">
        <f>"002"</f>
        <v>002</v>
      </c>
    </row>
    <row r="2250" spans="1:3" x14ac:dyDescent="0.45">
      <c r="A2250" s="2">
        <v>2245</v>
      </c>
      <c r="B2250" s="2" t="str">
        <f>"00975061"</f>
        <v>00975061</v>
      </c>
      <c r="C2250" s="3" t="s">
        <v>4</v>
      </c>
    </row>
    <row r="2251" spans="1:3" x14ac:dyDescent="0.45">
      <c r="A2251" s="2">
        <v>2246</v>
      </c>
      <c r="B2251" s="2" t="str">
        <f>"00975096"</f>
        <v>00975096</v>
      </c>
      <c r="C2251" s="3" t="s">
        <v>4</v>
      </c>
    </row>
    <row r="2252" spans="1:3" x14ac:dyDescent="0.45">
      <c r="A2252" s="2">
        <v>2247</v>
      </c>
      <c r="B2252" s="2" t="str">
        <f>"00975151"</f>
        <v>00975151</v>
      </c>
      <c r="C2252" s="3" t="s">
        <v>4</v>
      </c>
    </row>
    <row r="2253" spans="1:3" x14ac:dyDescent="0.45">
      <c r="A2253" s="2">
        <v>2248</v>
      </c>
      <c r="B2253" s="2" t="str">
        <f>"00975417"</f>
        <v>00975417</v>
      </c>
      <c r="C2253" s="3" t="s">
        <v>4</v>
      </c>
    </row>
    <row r="2254" spans="1:3" x14ac:dyDescent="0.45">
      <c r="A2254" s="2">
        <v>2249</v>
      </c>
      <c r="B2254" s="2" t="str">
        <f>"00975493"</f>
        <v>00975493</v>
      </c>
      <c r="C2254" s="3" t="s">
        <v>4</v>
      </c>
    </row>
    <row r="2255" spans="1:3" x14ac:dyDescent="0.45">
      <c r="A2255" s="2">
        <v>2250</v>
      </c>
      <c r="B2255" s="2" t="str">
        <f>"00975783"</f>
        <v>00975783</v>
      </c>
      <c r="C2255" s="3" t="s">
        <v>4</v>
      </c>
    </row>
    <row r="2256" spans="1:3" x14ac:dyDescent="0.45">
      <c r="A2256" s="2">
        <v>2251</v>
      </c>
      <c r="B2256" s="2" t="str">
        <f>"00975805"</f>
        <v>00975805</v>
      </c>
      <c r="C2256" s="3" t="s">
        <v>4</v>
      </c>
    </row>
    <row r="2257" spans="1:3" x14ac:dyDescent="0.45">
      <c r="A2257" s="2">
        <v>2252</v>
      </c>
      <c r="B2257" s="2" t="str">
        <f>"00975934"</f>
        <v>00975934</v>
      </c>
      <c r="C2257" s="3" t="str">
        <f>"004"</f>
        <v>004</v>
      </c>
    </row>
    <row r="2258" spans="1:3" x14ac:dyDescent="0.45">
      <c r="A2258" s="2">
        <v>2253</v>
      </c>
      <c r="B2258" s="2" t="str">
        <f>"00975987"</f>
        <v>00975987</v>
      </c>
      <c r="C2258" s="3" t="s">
        <v>4</v>
      </c>
    </row>
    <row r="2259" spans="1:3" x14ac:dyDescent="0.45">
      <c r="A2259" s="2">
        <v>2254</v>
      </c>
      <c r="B2259" s="2" t="str">
        <f>"00976115"</f>
        <v>00976115</v>
      </c>
      <c r="C2259" s="3" t="s">
        <v>4</v>
      </c>
    </row>
    <row r="2260" spans="1:3" x14ac:dyDescent="0.45">
      <c r="A2260" s="2">
        <v>2255</v>
      </c>
      <c r="B2260" s="2" t="str">
        <f>"00976129"</f>
        <v>00976129</v>
      </c>
      <c r="C2260" s="3" t="s">
        <v>4</v>
      </c>
    </row>
    <row r="2261" spans="1:3" x14ac:dyDescent="0.45">
      <c r="A2261" s="2">
        <v>2256</v>
      </c>
      <c r="B2261" s="2" t="str">
        <f>"00976140"</f>
        <v>00976140</v>
      </c>
      <c r="C2261" s="3" t="s">
        <v>4</v>
      </c>
    </row>
    <row r="2262" spans="1:3" x14ac:dyDescent="0.45">
      <c r="A2262" s="2">
        <v>2257</v>
      </c>
      <c r="B2262" s="2" t="str">
        <f>"00976207"</f>
        <v>00976207</v>
      </c>
      <c r="C2262" s="3" t="s">
        <v>4</v>
      </c>
    </row>
    <row r="2263" spans="1:3" x14ac:dyDescent="0.45">
      <c r="A2263" s="2">
        <v>2258</v>
      </c>
      <c r="B2263" s="2" t="str">
        <f>"00976241"</f>
        <v>00976241</v>
      </c>
      <c r="C2263" s="3" t="s">
        <v>4</v>
      </c>
    </row>
    <row r="2264" spans="1:3" x14ac:dyDescent="0.45">
      <c r="A2264" s="2">
        <v>2259</v>
      </c>
      <c r="B2264" s="2" t="str">
        <f>"00976269"</f>
        <v>00976269</v>
      </c>
      <c r="C2264" s="3" t="s">
        <v>4</v>
      </c>
    </row>
    <row r="2265" spans="1:3" x14ac:dyDescent="0.45">
      <c r="A2265" s="2">
        <v>2260</v>
      </c>
      <c r="B2265" s="2" t="str">
        <f>"00976345"</f>
        <v>00976345</v>
      </c>
      <c r="C2265" s="3" t="s">
        <v>11</v>
      </c>
    </row>
    <row r="2266" spans="1:3" x14ac:dyDescent="0.45">
      <c r="A2266" s="2">
        <v>2261</v>
      </c>
      <c r="B2266" s="2" t="str">
        <f>"00976487"</f>
        <v>00976487</v>
      </c>
      <c r="C2266" s="3" t="str">
        <f>"002"</f>
        <v>002</v>
      </c>
    </row>
    <row r="2267" spans="1:3" x14ac:dyDescent="0.45">
      <c r="A2267" s="2">
        <v>2262</v>
      </c>
      <c r="B2267" s="2" t="str">
        <f>"00976782"</f>
        <v>00976782</v>
      </c>
      <c r="C2267" s="3" t="s">
        <v>6</v>
      </c>
    </row>
    <row r="2268" spans="1:3" x14ac:dyDescent="0.45">
      <c r="A2268" s="2">
        <v>2263</v>
      </c>
      <c r="B2268" s="2" t="str">
        <f>"00976879"</f>
        <v>00976879</v>
      </c>
      <c r="C2268" s="3" t="s">
        <v>4</v>
      </c>
    </row>
    <row r="2269" spans="1:3" x14ac:dyDescent="0.45">
      <c r="A2269" s="2">
        <v>2264</v>
      </c>
      <c r="B2269" s="2" t="str">
        <f>"00976910"</f>
        <v>00976910</v>
      </c>
      <c r="C2269" s="3" t="s">
        <v>4</v>
      </c>
    </row>
    <row r="2270" spans="1:3" ht="28.5" x14ac:dyDescent="0.45">
      <c r="A2270" s="2">
        <v>2265</v>
      </c>
      <c r="B2270" s="2" t="str">
        <f>"00977000"</f>
        <v>00977000</v>
      </c>
      <c r="C2270" s="3" t="s">
        <v>9</v>
      </c>
    </row>
    <row r="2271" spans="1:3" x14ac:dyDescent="0.45">
      <c r="A2271" s="2">
        <v>2266</v>
      </c>
      <c r="B2271" s="2" t="str">
        <f>"00977212"</f>
        <v>00977212</v>
      </c>
      <c r="C2271" s="3" t="s">
        <v>4</v>
      </c>
    </row>
    <row r="2272" spans="1:3" ht="28.5" x14ac:dyDescent="0.45">
      <c r="A2272" s="2">
        <v>2267</v>
      </c>
      <c r="B2272" s="2" t="str">
        <f>"00977255"</f>
        <v>00977255</v>
      </c>
      <c r="C2272" s="3" t="s">
        <v>7</v>
      </c>
    </row>
    <row r="2273" spans="1:3" ht="28.5" x14ac:dyDescent="0.45">
      <c r="A2273" s="2">
        <v>2268</v>
      </c>
      <c r="B2273" s="2" t="str">
        <f>"00977343"</f>
        <v>00977343</v>
      </c>
      <c r="C2273" s="3" t="s">
        <v>7</v>
      </c>
    </row>
    <row r="2274" spans="1:3" x14ac:dyDescent="0.45">
      <c r="A2274" s="2">
        <v>2269</v>
      </c>
      <c r="B2274" s="2" t="str">
        <f>"00977567"</f>
        <v>00977567</v>
      </c>
      <c r="C2274" s="3" t="str">
        <f>"002"</f>
        <v>002</v>
      </c>
    </row>
    <row r="2275" spans="1:3" x14ac:dyDescent="0.45">
      <c r="A2275" s="2">
        <v>2270</v>
      </c>
      <c r="B2275" s="2" t="str">
        <f>"00977633"</f>
        <v>00977633</v>
      </c>
      <c r="C2275" s="3" t="str">
        <f>"002"</f>
        <v>002</v>
      </c>
    </row>
    <row r="2276" spans="1:3" x14ac:dyDescent="0.45">
      <c r="A2276" s="2">
        <v>2271</v>
      </c>
      <c r="B2276" s="2" t="str">
        <f>"00977660"</f>
        <v>00977660</v>
      </c>
      <c r="C2276" s="3" t="s">
        <v>4</v>
      </c>
    </row>
    <row r="2277" spans="1:3" x14ac:dyDescent="0.45">
      <c r="A2277" s="2">
        <v>2272</v>
      </c>
      <c r="B2277" s="2" t="str">
        <f>"00977822"</f>
        <v>00977822</v>
      </c>
      <c r="C2277" s="3" t="s">
        <v>6</v>
      </c>
    </row>
    <row r="2278" spans="1:3" x14ac:dyDescent="0.45">
      <c r="A2278" s="2">
        <v>2273</v>
      </c>
      <c r="B2278" s="2" t="str">
        <f>"00977976"</f>
        <v>00977976</v>
      </c>
      <c r="C2278" s="3" t="s">
        <v>4</v>
      </c>
    </row>
    <row r="2279" spans="1:3" x14ac:dyDescent="0.45">
      <c r="A2279" s="2">
        <v>2274</v>
      </c>
      <c r="B2279" s="2" t="str">
        <f>"00978348"</f>
        <v>00978348</v>
      </c>
      <c r="C2279" s="3" t="s">
        <v>4</v>
      </c>
    </row>
    <row r="2280" spans="1:3" x14ac:dyDescent="0.45">
      <c r="A2280" s="2">
        <v>2275</v>
      </c>
      <c r="B2280" s="2" t="str">
        <f>"00978660"</f>
        <v>00978660</v>
      </c>
      <c r="C2280" s="3" t="s">
        <v>4</v>
      </c>
    </row>
    <row r="2281" spans="1:3" x14ac:dyDescent="0.45">
      <c r="A2281" s="2">
        <v>2276</v>
      </c>
      <c r="B2281" s="2" t="str">
        <f>"00978662"</f>
        <v>00978662</v>
      </c>
      <c r="C2281" s="3" t="s">
        <v>4</v>
      </c>
    </row>
    <row r="2282" spans="1:3" x14ac:dyDescent="0.45">
      <c r="A2282" s="2">
        <v>2277</v>
      </c>
      <c r="B2282" s="2" t="str">
        <f>"00978702"</f>
        <v>00978702</v>
      </c>
      <c r="C2282" s="3" t="s">
        <v>4</v>
      </c>
    </row>
    <row r="2283" spans="1:3" x14ac:dyDescent="0.45">
      <c r="A2283" s="2">
        <v>2278</v>
      </c>
      <c r="B2283" s="2" t="str">
        <f>"00978751"</f>
        <v>00978751</v>
      </c>
      <c r="C2283" s="3" t="s">
        <v>4</v>
      </c>
    </row>
    <row r="2284" spans="1:3" x14ac:dyDescent="0.45">
      <c r="A2284" s="2">
        <v>2279</v>
      </c>
      <c r="B2284" s="2" t="str">
        <f>"00978808"</f>
        <v>00978808</v>
      </c>
      <c r="C2284" s="3" t="s">
        <v>4</v>
      </c>
    </row>
    <row r="2285" spans="1:3" x14ac:dyDescent="0.45">
      <c r="A2285" s="2">
        <v>2280</v>
      </c>
      <c r="B2285" s="2" t="str">
        <f>"00978834"</f>
        <v>00978834</v>
      </c>
      <c r="C2285" s="3" t="s">
        <v>4</v>
      </c>
    </row>
    <row r="2286" spans="1:3" x14ac:dyDescent="0.45">
      <c r="A2286" s="2">
        <v>2281</v>
      </c>
      <c r="B2286" s="2" t="str">
        <f>"00978938"</f>
        <v>00978938</v>
      </c>
      <c r="C2286" s="3" t="s">
        <v>6</v>
      </c>
    </row>
    <row r="2287" spans="1:3" x14ac:dyDescent="0.45">
      <c r="A2287" s="2">
        <v>2282</v>
      </c>
      <c r="B2287" s="2" t="str">
        <f>"00978952"</f>
        <v>00978952</v>
      </c>
      <c r="C2287" s="3" t="s">
        <v>5</v>
      </c>
    </row>
    <row r="2288" spans="1:3" x14ac:dyDescent="0.45">
      <c r="A2288" s="2">
        <v>2283</v>
      </c>
      <c r="B2288" s="2" t="str">
        <f>"00979024"</f>
        <v>00979024</v>
      </c>
      <c r="C2288" s="3" t="s">
        <v>4</v>
      </c>
    </row>
    <row r="2289" spans="1:3" x14ac:dyDescent="0.45">
      <c r="A2289" s="2">
        <v>2284</v>
      </c>
      <c r="B2289" s="2" t="str">
        <f>"00979036"</f>
        <v>00979036</v>
      </c>
      <c r="C2289" s="3" t="s">
        <v>4</v>
      </c>
    </row>
    <row r="2290" spans="1:3" x14ac:dyDescent="0.45">
      <c r="A2290" s="2">
        <v>2285</v>
      </c>
      <c r="B2290" s="2" t="str">
        <f>"00979074"</f>
        <v>00979074</v>
      </c>
      <c r="C2290" s="3" t="s">
        <v>4</v>
      </c>
    </row>
    <row r="2291" spans="1:3" x14ac:dyDescent="0.45">
      <c r="A2291" s="2">
        <v>2286</v>
      </c>
      <c r="B2291" s="2" t="str">
        <f>"00979161"</f>
        <v>00979161</v>
      </c>
      <c r="C2291" s="3" t="s">
        <v>4</v>
      </c>
    </row>
    <row r="2292" spans="1:3" x14ac:dyDescent="0.45">
      <c r="A2292" s="2">
        <v>2287</v>
      </c>
      <c r="B2292" s="2" t="str">
        <f>"00979183"</f>
        <v>00979183</v>
      </c>
      <c r="C2292" s="3" t="s">
        <v>4</v>
      </c>
    </row>
    <row r="2293" spans="1:3" x14ac:dyDescent="0.45">
      <c r="A2293" s="2">
        <v>2288</v>
      </c>
      <c r="B2293" s="2" t="str">
        <f>"00979426"</f>
        <v>00979426</v>
      </c>
      <c r="C2293" s="3" t="s">
        <v>4</v>
      </c>
    </row>
    <row r="2294" spans="1:3" x14ac:dyDescent="0.45">
      <c r="A2294" s="2">
        <v>2289</v>
      </c>
      <c r="B2294" s="2" t="str">
        <f>"00979450"</f>
        <v>00979450</v>
      </c>
      <c r="C2294" s="3" t="s">
        <v>4</v>
      </c>
    </row>
    <row r="2295" spans="1:3" x14ac:dyDescent="0.45">
      <c r="A2295" s="2">
        <v>2290</v>
      </c>
      <c r="B2295" s="2" t="str">
        <f>"00979500"</f>
        <v>00979500</v>
      </c>
      <c r="C2295" s="3" t="s">
        <v>4</v>
      </c>
    </row>
    <row r="2296" spans="1:3" x14ac:dyDescent="0.45">
      <c r="A2296" s="2">
        <v>2291</v>
      </c>
      <c r="B2296" s="2" t="str">
        <f>"00979533"</f>
        <v>00979533</v>
      </c>
      <c r="C2296" s="3" t="s">
        <v>4</v>
      </c>
    </row>
    <row r="2297" spans="1:3" x14ac:dyDescent="0.45">
      <c r="A2297" s="2">
        <v>2292</v>
      </c>
      <c r="B2297" s="2" t="str">
        <f>"00979545"</f>
        <v>00979545</v>
      </c>
      <c r="C2297" s="3" t="s">
        <v>4</v>
      </c>
    </row>
    <row r="2298" spans="1:3" x14ac:dyDescent="0.45">
      <c r="A2298" s="2">
        <v>2293</v>
      </c>
      <c r="B2298" s="2" t="str">
        <f>"00979587"</f>
        <v>00979587</v>
      </c>
      <c r="C2298" s="3" t="str">
        <f>"004"</f>
        <v>004</v>
      </c>
    </row>
    <row r="2299" spans="1:3" x14ac:dyDescent="0.45">
      <c r="A2299" s="2">
        <v>2294</v>
      </c>
      <c r="B2299" s="2" t="str">
        <f>"00979755"</f>
        <v>00979755</v>
      </c>
      <c r="C2299" s="3" t="s">
        <v>4</v>
      </c>
    </row>
    <row r="2300" spans="1:3" x14ac:dyDescent="0.45">
      <c r="A2300" s="2">
        <v>2295</v>
      </c>
      <c r="B2300" s="2" t="str">
        <f>"00979847"</f>
        <v>00979847</v>
      </c>
      <c r="C2300" s="3" t="s">
        <v>4</v>
      </c>
    </row>
    <row r="2301" spans="1:3" x14ac:dyDescent="0.45">
      <c r="A2301" s="2">
        <v>2296</v>
      </c>
      <c r="B2301" s="2" t="str">
        <f>"00979858"</f>
        <v>00979858</v>
      </c>
      <c r="C2301" s="3" t="s">
        <v>6</v>
      </c>
    </row>
    <row r="2302" spans="1:3" x14ac:dyDescent="0.45">
      <c r="A2302" s="2">
        <v>2297</v>
      </c>
      <c r="B2302" s="2" t="str">
        <f>"00979861"</f>
        <v>00979861</v>
      </c>
      <c r="C2302" s="3" t="s">
        <v>4</v>
      </c>
    </row>
    <row r="2303" spans="1:3" x14ac:dyDescent="0.45">
      <c r="A2303" s="2">
        <v>2298</v>
      </c>
      <c r="B2303" s="2" t="str">
        <f>"00979997"</f>
        <v>00979997</v>
      </c>
      <c r="C2303" s="3" t="s">
        <v>4</v>
      </c>
    </row>
    <row r="2304" spans="1:3" x14ac:dyDescent="0.45">
      <c r="A2304" s="2">
        <v>2299</v>
      </c>
      <c r="B2304" s="2" t="str">
        <f>"00980051"</f>
        <v>00980051</v>
      </c>
      <c r="C2304" s="3" t="s">
        <v>4</v>
      </c>
    </row>
    <row r="2305" spans="1:3" x14ac:dyDescent="0.45">
      <c r="A2305" s="2">
        <v>2300</v>
      </c>
      <c r="B2305" s="2" t="str">
        <f>"00980067"</f>
        <v>00980067</v>
      </c>
      <c r="C2305" s="3" t="s">
        <v>8</v>
      </c>
    </row>
    <row r="2306" spans="1:3" x14ac:dyDescent="0.45">
      <c r="A2306" s="2">
        <v>2301</v>
      </c>
      <c r="B2306" s="2" t="str">
        <f>"00980074"</f>
        <v>00980074</v>
      </c>
      <c r="C2306" s="3" t="s">
        <v>6</v>
      </c>
    </row>
    <row r="2307" spans="1:3" x14ac:dyDescent="0.45">
      <c r="A2307" s="2">
        <v>2302</v>
      </c>
      <c r="B2307" s="2" t="str">
        <f>"00980211"</f>
        <v>00980211</v>
      </c>
      <c r="C2307" s="3" t="s">
        <v>4</v>
      </c>
    </row>
    <row r="2308" spans="1:3" x14ac:dyDescent="0.45">
      <c r="A2308" s="2">
        <v>2303</v>
      </c>
      <c r="B2308" s="2" t="str">
        <f>"00980275"</f>
        <v>00980275</v>
      </c>
      <c r="C2308" s="3" t="str">
        <f>"002"</f>
        <v>002</v>
      </c>
    </row>
    <row r="2309" spans="1:3" x14ac:dyDescent="0.45">
      <c r="A2309" s="2">
        <v>2304</v>
      </c>
      <c r="B2309" s="2" t="str">
        <f>"00980375"</f>
        <v>00980375</v>
      </c>
      <c r="C2309" s="3" t="s">
        <v>8</v>
      </c>
    </row>
    <row r="2310" spans="1:3" x14ac:dyDescent="0.45">
      <c r="A2310" s="2">
        <v>2305</v>
      </c>
      <c r="B2310" s="2" t="str">
        <f>"00980515"</f>
        <v>00980515</v>
      </c>
      <c r="C2310" s="3" t="s">
        <v>4</v>
      </c>
    </row>
    <row r="2311" spans="1:3" x14ac:dyDescent="0.45">
      <c r="A2311" s="2">
        <v>2306</v>
      </c>
      <c r="B2311" s="2" t="str">
        <f>"00980550"</f>
        <v>00980550</v>
      </c>
      <c r="C2311" s="3" t="s">
        <v>4</v>
      </c>
    </row>
    <row r="2312" spans="1:3" x14ac:dyDescent="0.45">
      <c r="A2312" s="2">
        <v>2307</v>
      </c>
      <c r="B2312" s="2" t="str">
        <f>"00980594"</f>
        <v>00980594</v>
      </c>
      <c r="C2312" s="3" t="s">
        <v>4</v>
      </c>
    </row>
    <row r="2313" spans="1:3" x14ac:dyDescent="0.45">
      <c r="A2313" s="2">
        <v>2308</v>
      </c>
      <c r="B2313" s="2" t="str">
        <f>"00980598"</f>
        <v>00980598</v>
      </c>
      <c r="C2313" s="3" t="s">
        <v>4</v>
      </c>
    </row>
    <row r="2314" spans="1:3" x14ac:dyDescent="0.45">
      <c r="A2314" s="2">
        <v>2309</v>
      </c>
      <c r="B2314" s="2" t="str">
        <f>"00980622"</f>
        <v>00980622</v>
      </c>
      <c r="C2314" s="3" t="s">
        <v>4</v>
      </c>
    </row>
    <row r="2315" spans="1:3" x14ac:dyDescent="0.45">
      <c r="A2315" s="2">
        <v>2310</v>
      </c>
      <c r="B2315" s="2" t="str">
        <f>"00980667"</f>
        <v>00980667</v>
      </c>
      <c r="C2315" s="3" t="str">
        <f>"002"</f>
        <v>002</v>
      </c>
    </row>
    <row r="2316" spans="1:3" x14ac:dyDescent="0.45">
      <c r="A2316" s="2">
        <v>2311</v>
      </c>
      <c r="B2316" s="2" t="str">
        <f>"00980683"</f>
        <v>00980683</v>
      </c>
      <c r="C2316" s="3" t="s">
        <v>4</v>
      </c>
    </row>
    <row r="2317" spans="1:3" x14ac:dyDescent="0.45">
      <c r="A2317" s="2">
        <v>2312</v>
      </c>
      <c r="B2317" s="2" t="str">
        <f>"00980802"</f>
        <v>00980802</v>
      </c>
      <c r="C2317" s="3" t="s">
        <v>4</v>
      </c>
    </row>
    <row r="2318" spans="1:3" x14ac:dyDescent="0.45">
      <c r="A2318" s="2">
        <v>2313</v>
      </c>
      <c r="B2318" s="2" t="str">
        <f>"00980892"</f>
        <v>00980892</v>
      </c>
      <c r="C2318" s="3" t="s">
        <v>6</v>
      </c>
    </row>
    <row r="2319" spans="1:3" x14ac:dyDescent="0.45">
      <c r="A2319" s="2">
        <v>2314</v>
      </c>
      <c r="B2319" s="2" t="str">
        <f>"00980910"</f>
        <v>00980910</v>
      </c>
      <c r="C2319" s="3" t="s">
        <v>4</v>
      </c>
    </row>
    <row r="2320" spans="1:3" x14ac:dyDescent="0.45">
      <c r="A2320" s="2">
        <v>2315</v>
      </c>
      <c r="B2320" s="2" t="str">
        <f>"00980918"</f>
        <v>00980918</v>
      </c>
      <c r="C2320" s="3" t="str">
        <f>"002"</f>
        <v>002</v>
      </c>
    </row>
    <row r="2321" spans="1:3" x14ac:dyDescent="0.45">
      <c r="A2321" s="2">
        <v>2316</v>
      </c>
      <c r="B2321" s="2" t="str">
        <f>"00980925"</f>
        <v>00980925</v>
      </c>
      <c r="C2321" s="3" t="s">
        <v>4</v>
      </c>
    </row>
    <row r="2322" spans="1:3" x14ac:dyDescent="0.45">
      <c r="A2322" s="2">
        <v>2317</v>
      </c>
      <c r="B2322" s="2" t="str">
        <f>"00980935"</f>
        <v>00980935</v>
      </c>
      <c r="C2322" s="3" t="s">
        <v>4</v>
      </c>
    </row>
    <row r="2323" spans="1:3" x14ac:dyDescent="0.45">
      <c r="A2323" s="2">
        <v>2318</v>
      </c>
      <c r="B2323" s="2" t="str">
        <f>"00980939"</f>
        <v>00980939</v>
      </c>
      <c r="C2323" s="3" t="s">
        <v>4</v>
      </c>
    </row>
    <row r="2324" spans="1:3" x14ac:dyDescent="0.45">
      <c r="A2324" s="2">
        <v>2319</v>
      </c>
      <c r="B2324" s="2" t="str">
        <f>"00980957"</f>
        <v>00980957</v>
      </c>
      <c r="C2324" s="3" t="s">
        <v>4</v>
      </c>
    </row>
    <row r="2325" spans="1:3" x14ac:dyDescent="0.45">
      <c r="A2325" s="2">
        <v>2320</v>
      </c>
      <c r="B2325" s="2" t="str">
        <f>"00981038"</f>
        <v>00981038</v>
      </c>
      <c r="C2325" s="3" t="s">
        <v>8</v>
      </c>
    </row>
    <row r="2326" spans="1:3" x14ac:dyDescent="0.45">
      <c r="A2326" s="2">
        <v>2321</v>
      </c>
      <c r="B2326" s="2" t="str">
        <f>"00981072"</f>
        <v>00981072</v>
      </c>
      <c r="C2326" s="3" t="s">
        <v>4</v>
      </c>
    </row>
    <row r="2327" spans="1:3" x14ac:dyDescent="0.45">
      <c r="A2327" s="2">
        <v>2322</v>
      </c>
      <c r="B2327" s="2" t="str">
        <f>"00981226"</f>
        <v>00981226</v>
      </c>
      <c r="C2327" s="3" t="s">
        <v>8</v>
      </c>
    </row>
    <row r="2328" spans="1:3" x14ac:dyDescent="0.45">
      <c r="A2328" s="2">
        <v>2323</v>
      </c>
      <c r="B2328" s="2" t="str">
        <f>"00981399"</f>
        <v>00981399</v>
      </c>
      <c r="C2328" s="3" t="s">
        <v>4</v>
      </c>
    </row>
    <row r="2329" spans="1:3" x14ac:dyDescent="0.45">
      <c r="A2329" s="2">
        <v>2324</v>
      </c>
      <c r="B2329" s="2" t="str">
        <f>"00981433"</f>
        <v>00981433</v>
      </c>
      <c r="C2329" s="3" t="str">
        <f>"002"</f>
        <v>002</v>
      </c>
    </row>
    <row r="2330" spans="1:3" x14ac:dyDescent="0.45">
      <c r="A2330" s="2">
        <v>2325</v>
      </c>
      <c r="B2330" s="2" t="str">
        <f>"00981516"</f>
        <v>00981516</v>
      </c>
      <c r="C2330" s="3" t="s">
        <v>8</v>
      </c>
    </row>
    <row r="2331" spans="1:3" x14ac:dyDescent="0.45">
      <c r="A2331" s="2">
        <v>2326</v>
      </c>
      <c r="B2331" s="2" t="str">
        <f>"00981518"</f>
        <v>00981518</v>
      </c>
      <c r="C2331" s="3" t="s">
        <v>4</v>
      </c>
    </row>
    <row r="2332" spans="1:3" x14ac:dyDescent="0.45">
      <c r="A2332" s="2">
        <v>2327</v>
      </c>
      <c r="B2332" s="2" t="str">
        <f>"00981546"</f>
        <v>00981546</v>
      </c>
      <c r="C2332" s="3" t="s">
        <v>6</v>
      </c>
    </row>
    <row r="2333" spans="1:3" x14ac:dyDescent="0.45">
      <c r="A2333" s="2">
        <v>2328</v>
      </c>
      <c r="B2333" s="2" t="str">
        <f>"00981549"</f>
        <v>00981549</v>
      </c>
      <c r="C2333" s="3" t="s">
        <v>4</v>
      </c>
    </row>
    <row r="2334" spans="1:3" x14ac:dyDescent="0.45">
      <c r="A2334" s="2">
        <v>2329</v>
      </c>
      <c r="B2334" s="2" t="str">
        <f>"00981559"</f>
        <v>00981559</v>
      </c>
      <c r="C2334" s="3" t="str">
        <f>"002"</f>
        <v>002</v>
      </c>
    </row>
    <row r="2335" spans="1:3" x14ac:dyDescent="0.45">
      <c r="A2335" s="2">
        <v>2330</v>
      </c>
      <c r="B2335" s="2" t="str">
        <f>"00981605"</f>
        <v>00981605</v>
      </c>
      <c r="C2335" s="3" t="s">
        <v>4</v>
      </c>
    </row>
    <row r="2336" spans="1:3" x14ac:dyDescent="0.45">
      <c r="A2336" s="2">
        <v>2331</v>
      </c>
      <c r="B2336" s="2" t="str">
        <f>"00981614"</f>
        <v>00981614</v>
      </c>
      <c r="C2336" s="3" t="s">
        <v>4</v>
      </c>
    </row>
    <row r="2337" spans="1:3" x14ac:dyDescent="0.45">
      <c r="A2337" s="2">
        <v>2332</v>
      </c>
      <c r="B2337" s="2" t="str">
        <f>"00981687"</f>
        <v>00981687</v>
      </c>
      <c r="C2337" s="3" t="s">
        <v>4</v>
      </c>
    </row>
    <row r="2338" spans="1:3" x14ac:dyDescent="0.45">
      <c r="A2338" s="2">
        <v>2333</v>
      </c>
      <c r="B2338" s="2" t="str">
        <f>"00981688"</f>
        <v>00981688</v>
      </c>
      <c r="C2338" s="3" t="str">
        <f>"002"</f>
        <v>002</v>
      </c>
    </row>
    <row r="2339" spans="1:3" x14ac:dyDescent="0.45">
      <c r="A2339" s="2">
        <v>2334</v>
      </c>
      <c r="B2339" s="2" t="str">
        <f>"00981705"</f>
        <v>00981705</v>
      </c>
      <c r="C2339" s="3" t="s">
        <v>4</v>
      </c>
    </row>
    <row r="2340" spans="1:3" x14ac:dyDescent="0.45">
      <c r="A2340" s="2">
        <v>2335</v>
      </c>
      <c r="B2340" s="2" t="str">
        <f>"00981707"</f>
        <v>00981707</v>
      </c>
      <c r="C2340" s="3" t="s">
        <v>4</v>
      </c>
    </row>
    <row r="2341" spans="1:3" x14ac:dyDescent="0.45">
      <c r="A2341" s="2">
        <v>2336</v>
      </c>
      <c r="B2341" s="2" t="str">
        <f>"00981709"</f>
        <v>00981709</v>
      </c>
      <c r="C2341" s="3" t="s">
        <v>4</v>
      </c>
    </row>
    <row r="2342" spans="1:3" x14ac:dyDescent="0.45">
      <c r="A2342" s="2">
        <v>2337</v>
      </c>
      <c r="B2342" s="2" t="str">
        <f>"00981716"</f>
        <v>00981716</v>
      </c>
      <c r="C2342" s="3" t="s">
        <v>4</v>
      </c>
    </row>
    <row r="2343" spans="1:3" x14ac:dyDescent="0.45">
      <c r="A2343" s="2">
        <v>2338</v>
      </c>
      <c r="B2343" s="2" t="str">
        <f>"00981749"</f>
        <v>00981749</v>
      </c>
      <c r="C2343" s="3" t="s">
        <v>4</v>
      </c>
    </row>
    <row r="2344" spans="1:3" x14ac:dyDescent="0.45">
      <c r="A2344" s="2">
        <v>2339</v>
      </c>
      <c r="B2344" s="2" t="str">
        <f>"00981754"</f>
        <v>00981754</v>
      </c>
      <c r="C2344" s="3" t="s">
        <v>4</v>
      </c>
    </row>
    <row r="2345" spans="1:3" x14ac:dyDescent="0.45">
      <c r="A2345" s="2">
        <v>2340</v>
      </c>
      <c r="B2345" s="2" t="str">
        <f>"00981756"</f>
        <v>00981756</v>
      </c>
      <c r="C2345" s="3" t="s">
        <v>4</v>
      </c>
    </row>
    <row r="2346" spans="1:3" x14ac:dyDescent="0.45">
      <c r="A2346" s="2">
        <v>2341</v>
      </c>
      <c r="B2346" s="2" t="str">
        <f>"00981763"</f>
        <v>00981763</v>
      </c>
      <c r="C2346" s="3" t="s">
        <v>4</v>
      </c>
    </row>
    <row r="2347" spans="1:3" x14ac:dyDescent="0.45">
      <c r="A2347" s="2">
        <v>2342</v>
      </c>
      <c r="B2347" s="2" t="str">
        <f>"00981823"</f>
        <v>00981823</v>
      </c>
      <c r="C2347" s="3" t="s">
        <v>4</v>
      </c>
    </row>
    <row r="2348" spans="1:3" x14ac:dyDescent="0.45">
      <c r="A2348" s="2">
        <v>2343</v>
      </c>
      <c r="B2348" s="2" t="str">
        <f>"00981854"</f>
        <v>00981854</v>
      </c>
      <c r="C2348" s="3" t="s">
        <v>4</v>
      </c>
    </row>
    <row r="2349" spans="1:3" x14ac:dyDescent="0.45">
      <c r="A2349" s="2">
        <v>2344</v>
      </c>
      <c r="B2349" s="2" t="str">
        <f>"00981862"</f>
        <v>00981862</v>
      </c>
      <c r="C2349" s="3" t="s">
        <v>4</v>
      </c>
    </row>
    <row r="2350" spans="1:3" x14ac:dyDescent="0.45">
      <c r="A2350" s="2">
        <v>2345</v>
      </c>
      <c r="B2350" s="2" t="str">
        <f>"00981884"</f>
        <v>00981884</v>
      </c>
      <c r="C2350" s="3" t="str">
        <f>"002"</f>
        <v>002</v>
      </c>
    </row>
    <row r="2351" spans="1:3" x14ac:dyDescent="0.45">
      <c r="A2351" s="2">
        <v>2346</v>
      </c>
      <c r="B2351" s="2" t="str">
        <f>"00981887"</f>
        <v>00981887</v>
      </c>
      <c r="C2351" s="3" t="s">
        <v>4</v>
      </c>
    </row>
    <row r="2352" spans="1:3" x14ac:dyDescent="0.45">
      <c r="A2352" s="2">
        <v>2347</v>
      </c>
      <c r="B2352" s="2" t="str">
        <f>"00981954"</f>
        <v>00981954</v>
      </c>
      <c r="C2352" s="3" t="str">
        <f>"002"</f>
        <v>002</v>
      </c>
    </row>
    <row r="2353" spans="1:3" x14ac:dyDescent="0.45">
      <c r="A2353" s="2">
        <v>2348</v>
      </c>
      <c r="B2353" s="2" t="str">
        <f>"00981986"</f>
        <v>00981986</v>
      </c>
      <c r="C2353" s="3" t="s">
        <v>8</v>
      </c>
    </row>
    <row r="2354" spans="1:3" x14ac:dyDescent="0.45">
      <c r="A2354" s="2">
        <v>2349</v>
      </c>
      <c r="B2354" s="2" t="str">
        <f>"00982039"</f>
        <v>00982039</v>
      </c>
      <c r="C2354" s="3" t="s">
        <v>4</v>
      </c>
    </row>
    <row r="2355" spans="1:3" x14ac:dyDescent="0.45">
      <c r="A2355" s="2">
        <v>2350</v>
      </c>
      <c r="B2355" s="2" t="str">
        <f>"00982093"</f>
        <v>00982093</v>
      </c>
      <c r="C2355" s="3" t="s">
        <v>4</v>
      </c>
    </row>
    <row r="2356" spans="1:3" x14ac:dyDescent="0.45">
      <c r="A2356" s="2">
        <v>2351</v>
      </c>
      <c r="B2356" s="2" t="str">
        <f>"00982270"</f>
        <v>00982270</v>
      </c>
      <c r="C2356" s="3" t="s">
        <v>4</v>
      </c>
    </row>
    <row r="2357" spans="1:3" x14ac:dyDescent="0.45">
      <c r="A2357" s="2">
        <v>2352</v>
      </c>
      <c r="B2357" s="2" t="str">
        <f>"00982277"</f>
        <v>00982277</v>
      </c>
      <c r="C2357" s="3" t="s">
        <v>4</v>
      </c>
    </row>
    <row r="2358" spans="1:3" x14ac:dyDescent="0.45">
      <c r="A2358" s="2">
        <v>2353</v>
      </c>
      <c r="B2358" s="2" t="str">
        <f>"00982281"</f>
        <v>00982281</v>
      </c>
      <c r="C2358" s="3" t="str">
        <f>"002"</f>
        <v>002</v>
      </c>
    </row>
    <row r="2359" spans="1:3" x14ac:dyDescent="0.45">
      <c r="A2359" s="2">
        <v>2354</v>
      </c>
      <c r="B2359" s="2" t="str">
        <f>"00982323"</f>
        <v>00982323</v>
      </c>
      <c r="C2359" s="3" t="str">
        <f>"002"</f>
        <v>002</v>
      </c>
    </row>
    <row r="2360" spans="1:3" x14ac:dyDescent="0.45">
      <c r="A2360" s="2">
        <v>2355</v>
      </c>
      <c r="B2360" s="2" t="str">
        <f>"00982327"</f>
        <v>00982327</v>
      </c>
      <c r="C2360" s="3" t="s">
        <v>4</v>
      </c>
    </row>
    <row r="2361" spans="1:3" x14ac:dyDescent="0.45">
      <c r="A2361" s="2">
        <v>2356</v>
      </c>
      <c r="B2361" s="2" t="str">
        <f>"00982332"</f>
        <v>00982332</v>
      </c>
      <c r="C2361" s="3" t="s">
        <v>4</v>
      </c>
    </row>
    <row r="2362" spans="1:3" x14ac:dyDescent="0.45">
      <c r="A2362" s="2">
        <v>2357</v>
      </c>
      <c r="B2362" s="2" t="str">
        <f>"00982335"</f>
        <v>00982335</v>
      </c>
      <c r="C2362" s="3" t="s">
        <v>4</v>
      </c>
    </row>
    <row r="2363" spans="1:3" x14ac:dyDescent="0.45">
      <c r="A2363" s="2">
        <v>2358</v>
      </c>
      <c r="B2363" s="2" t="str">
        <f>"00982347"</f>
        <v>00982347</v>
      </c>
      <c r="C2363" s="3" t="str">
        <f>"002"</f>
        <v>002</v>
      </c>
    </row>
    <row r="2364" spans="1:3" x14ac:dyDescent="0.45">
      <c r="A2364" s="2">
        <v>2359</v>
      </c>
      <c r="B2364" s="2" t="str">
        <f>"00982423"</f>
        <v>00982423</v>
      </c>
      <c r="C2364" s="3" t="str">
        <f>"002"</f>
        <v>002</v>
      </c>
    </row>
    <row r="2365" spans="1:3" x14ac:dyDescent="0.45">
      <c r="A2365" s="2">
        <v>2360</v>
      </c>
      <c r="B2365" s="2" t="str">
        <f>"00982523"</f>
        <v>00982523</v>
      </c>
      <c r="C2365" s="3" t="str">
        <f>"002"</f>
        <v>002</v>
      </c>
    </row>
    <row r="2366" spans="1:3" x14ac:dyDescent="0.45">
      <c r="A2366" s="2">
        <v>2361</v>
      </c>
      <c r="B2366" s="2" t="str">
        <f>"00982571"</f>
        <v>00982571</v>
      </c>
      <c r="C2366" s="3" t="s">
        <v>4</v>
      </c>
    </row>
    <row r="2367" spans="1:3" x14ac:dyDescent="0.45">
      <c r="A2367" s="2">
        <v>2362</v>
      </c>
      <c r="B2367" s="2" t="str">
        <f>"00982592"</f>
        <v>00982592</v>
      </c>
      <c r="C2367" s="3" t="s">
        <v>4</v>
      </c>
    </row>
    <row r="2368" spans="1:3" x14ac:dyDescent="0.45">
      <c r="A2368" s="2">
        <v>2363</v>
      </c>
      <c r="B2368" s="2" t="str">
        <f>"00982661"</f>
        <v>00982661</v>
      </c>
      <c r="C2368" s="3" t="s">
        <v>4</v>
      </c>
    </row>
    <row r="2369" spans="1:3" x14ac:dyDescent="0.45">
      <c r="A2369" s="2">
        <v>2364</v>
      </c>
      <c r="B2369" s="2" t="str">
        <f>"00982664"</f>
        <v>00982664</v>
      </c>
      <c r="C2369" s="3" t="s">
        <v>4</v>
      </c>
    </row>
    <row r="2370" spans="1:3" x14ac:dyDescent="0.45">
      <c r="A2370" s="2">
        <v>2365</v>
      </c>
      <c r="B2370" s="2" t="str">
        <f>"00982697"</f>
        <v>00982697</v>
      </c>
      <c r="C2370" s="3" t="s">
        <v>4</v>
      </c>
    </row>
    <row r="2371" spans="1:3" x14ac:dyDescent="0.45">
      <c r="A2371" s="2">
        <v>2366</v>
      </c>
      <c r="B2371" s="2" t="str">
        <f>"00982699"</f>
        <v>00982699</v>
      </c>
      <c r="C2371" s="3" t="str">
        <f>"002"</f>
        <v>002</v>
      </c>
    </row>
    <row r="2372" spans="1:3" x14ac:dyDescent="0.45">
      <c r="A2372" s="2">
        <v>2367</v>
      </c>
      <c r="B2372" s="2" t="str">
        <f>"00982723"</f>
        <v>00982723</v>
      </c>
      <c r="C2372" s="3" t="s">
        <v>4</v>
      </c>
    </row>
    <row r="2373" spans="1:3" x14ac:dyDescent="0.45">
      <c r="A2373" s="2">
        <v>2368</v>
      </c>
      <c r="B2373" s="2" t="str">
        <f>"00982725"</f>
        <v>00982725</v>
      </c>
      <c r="C2373" s="3" t="s">
        <v>4</v>
      </c>
    </row>
    <row r="2374" spans="1:3" x14ac:dyDescent="0.45">
      <c r="A2374" s="2">
        <v>2369</v>
      </c>
      <c r="B2374" s="2" t="str">
        <f>"00982768"</f>
        <v>00982768</v>
      </c>
      <c r="C2374" s="3" t="s">
        <v>4</v>
      </c>
    </row>
    <row r="2375" spans="1:3" x14ac:dyDescent="0.45">
      <c r="A2375" s="2">
        <v>2370</v>
      </c>
      <c r="B2375" s="2" t="str">
        <f>"00982779"</f>
        <v>00982779</v>
      </c>
      <c r="C2375" s="3" t="s">
        <v>4</v>
      </c>
    </row>
    <row r="2376" spans="1:3" x14ac:dyDescent="0.45">
      <c r="A2376" s="2">
        <v>2371</v>
      </c>
      <c r="B2376" s="2" t="str">
        <f>"00982782"</f>
        <v>00982782</v>
      </c>
      <c r="C2376" s="3" t="s">
        <v>4</v>
      </c>
    </row>
    <row r="2377" spans="1:3" x14ac:dyDescent="0.45">
      <c r="A2377" s="2">
        <v>2372</v>
      </c>
      <c r="B2377" s="2" t="str">
        <f>"00982808"</f>
        <v>00982808</v>
      </c>
      <c r="C2377" s="3" t="s">
        <v>8</v>
      </c>
    </row>
    <row r="2378" spans="1:3" x14ac:dyDescent="0.45">
      <c r="A2378" s="2">
        <v>2373</v>
      </c>
      <c r="B2378" s="2" t="str">
        <f>"00982809"</f>
        <v>00982809</v>
      </c>
      <c r="C2378" s="3" t="s">
        <v>6</v>
      </c>
    </row>
    <row r="2379" spans="1:3" x14ac:dyDescent="0.45">
      <c r="A2379" s="2">
        <v>2374</v>
      </c>
      <c r="B2379" s="2" t="str">
        <f>"00982822"</f>
        <v>00982822</v>
      </c>
      <c r="C2379" s="3" t="s">
        <v>4</v>
      </c>
    </row>
    <row r="2380" spans="1:3" x14ac:dyDescent="0.45">
      <c r="A2380" s="2">
        <v>2375</v>
      </c>
      <c r="B2380" s="2" t="str">
        <f>"00982831"</f>
        <v>00982831</v>
      </c>
      <c r="C2380" s="3" t="s">
        <v>4</v>
      </c>
    </row>
    <row r="2381" spans="1:3" x14ac:dyDescent="0.45">
      <c r="A2381" s="2">
        <v>2376</v>
      </c>
      <c r="B2381" s="2" t="str">
        <f>"00982871"</f>
        <v>00982871</v>
      </c>
      <c r="C2381" s="3" t="s">
        <v>8</v>
      </c>
    </row>
    <row r="2382" spans="1:3" x14ac:dyDescent="0.45">
      <c r="A2382" s="2">
        <v>2377</v>
      </c>
      <c r="B2382" s="2" t="str">
        <f>"00982955"</f>
        <v>00982955</v>
      </c>
      <c r="C2382" s="3" t="s">
        <v>4</v>
      </c>
    </row>
    <row r="2383" spans="1:3" x14ac:dyDescent="0.45">
      <c r="A2383" s="2">
        <v>2378</v>
      </c>
      <c r="B2383" s="2" t="str">
        <f>"00983008"</f>
        <v>00983008</v>
      </c>
      <c r="C2383" s="3" t="s">
        <v>4</v>
      </c>
    </row>
    <row r="2384" spans="1:3" x14ac:dyDescent="0.45">
      <c r="A2384" s="2">
        <v>2379</v>
      </c>
      <c r="B2384" s="2" t="str">
        <f>"00983027"</f>
        <v>00983027</v>
      </c>
      <c r="C2384" s="3" t="str">
        <f>"002"</f>
        <v>002</v>
      </c>
    </row>
    <row r="2385" spans="1:3" x14ac:dyDescent="0.45">
      <c r="A2385" s="2">
        <v>2380</v>
      </c>
      <c r="B2385" s="2" t="str">
        <f>"00983029"</f>
        <v>00983029</v>
      </c>
      <c r="C2385" s="3" t="str">
        <f>"002"</f>
        <v>002</v>
      </c>
    </row>
    <row r="2386" spans="1:3" x14ac:dyDescent="0.45">
      <c r="A2386" s="2">
        <v>2381</v>
      </c>
      <c r="B2386" s="2" t="str">
        <f>"00983031"</f>
        <v>00983031</v>
      </c>
      <c r="C2386" s="3" t="str">
        <f>"002"</f>
        <v>002</v>
      </c>
    </row>
    <row r="2387" spans="1:3" x14ac:dyDescent="0.45">
      <c r="A2387" s="2">
        <v>2382</v>
      </c>
      <c r="B2387" s="2" t="str">
        <f>"00983033"</f>
        <v>00983033</v>
      </c>
      <c r="C2387" s="3" t="s">
        <v>4</v>
      </c>
    </row>
    <row r="2388" spans="1:3" x14ac:dyDescent="0.45">
      <c r="A2388" s="2">
        <v>2383</v>
      </c>
      <c r="B2388" s="2" t="str">
        <f>"00983043"</f>
        <v>00983043</v>
      </c>
      <c r="C2388" s="3" t="s">
        <v>4</v>
      </c>
    </row>
    <row r="2389" spans="1:3" x14ac:dyDescent="0.45">
      <c r="A2389" s="2">
        <v>2384</v>
      </c>
      <c r="B2389" s="2" t="str">
        <f>"00983106"</f>
        <v>00983106</v>
      </c>
      <c r="C2389" s="3" t="s">
        <v>4</v>
      </c>
    </row>
    <row r="2390" spans="1:3" x14ac:dyDescent="0.45">
      <c r="A2390" s="2">
        <v>2385</v>
      </c>
      <c r="B2390" s="2" t="str">
        <f>"00983177"</f>
        <v>00983177</v>
      </c>
      <c r="C2390" s="3" t="s">
        <v>8</v>
      </c>
    </row>
    <row r="2391" spans="1:3" x14ac:dyDescent="0.45">
      <c r="A2391" s="2">
        <v>2386</v>
      </c>
      <c r="B2391" s="2" t="str">
        <f>"00983181"</f>
        <v>00983181</v>
      </c>
      <c r="C2391" s="3" t="s">
        <v>4</v>
      </c>
    </row>
    <row r="2392" spans="1:3" x14ac:dyDescent="0.45">
      <c r="A2392" s="2">
        <v>2387</v>
      </c>
      <c r="B2392" s="2" t="str">
        <f>"00983251"</f>
        <v>00983251</v>
      </c>
      <c r="C2392" s="3" t="s">
        <v>4</v>
      </c>
    </row>
    <row r="2393" spans="1:3" x14ac:dyDescent="0.45">
      <c r="A2393" s="2">
        <v>2388</v>
      </c>
      <c r="B2393" s="2" t="str">
        <f>"00983286"</f>
        <v>00983286</v>
      </c>
      <c r="C2393" s="3" t="s">
        <v>4</v>
      </c>
    </row>
    <row r="2394" spans="1:3" x14ac:dyDescent="0.45">
      <c r="A2394" s="2">
        <v>2389</v>
      </c>
      <c r="B2394" s="2" t="str">
        <f>"00983324"</f>
        <v>00983324</v>
      </c>
      <c r="C2394" s="3" t="s">
        <v>8</v>
      </c>
    </row>
    <row r="2395" spans="1:3" x14ac:dyDescent="0.45">
      <c r="A2395" s="2">
        <v>2390</v>
      </c>
      <c r="B2395" s="2" t="str">
        <f>"00983361"</f>
        <v>00983361</v>
      </c>
      <c r="C2395" s="3" t="s">
        <v>4</v>
      </c>
    </row>
    <row r="2396" spans="1:3" x14ac:dyDescent="0.45">
      <c r="A2396" s="2">
        <v>2391</v>
      </c>
      <c r="B2396" s="2" t="str">
        <f>"00983376"</f>
        <v>00983376</v>
      </c>
      <c r="C2396" s="3" t="s">
        <v>4</v>
      </c>
    </row>
    <row r="2397" spans="1:3" x14ac:dyDescent="0.45">
      <c r="A2397" s="2">
        <v>2392</v>
      </c>
      <c r="B2397" s="2" t="str">
        <f>"00983379"</f>
        <v>00983379</v>
      </c>
      <c r="C2397" s="3" t="s">
        <v>8</v>
      </c>
    </row>
    <row r="2398" spans="1:3" x14ac:dyDescent="0.45">
      <c r="A2398" s="2">
        <v>2393</v>
      </c>
      <c r="B2398" s="2" t="str">
        <f>"00983383"</f>
        <v>00983383</v>
      </c>
      <c r="C2398" s="3" t="s">
        <v>12</v>
      </c>
    </row>
    <row r="2399" spans="1:3" x14ac:dyDescent="0.45">
      <c r="A2399" s="2">
        <v>2394</v>
      </c>
      <c r="B2399" s="2" t="str">
        <f>"00983397"</f>
        <v>00983397</v>
      </c>
      <c r="C2399" s="3" t="str">
        <f>"002"</f>
        <v>002</v>
      </c>
    </row>
    <row r="2400" spans="1:3" x14ac:dyDescent="0.45">
      <c r="A2400" s="2">
        <v>2395</v>
      </c>
      <c r="B2400" s="2" t="str">
        <f>"00983412"</f>
        <v>00983412</v>
      </c>
      <c r="C2400" s="3" t="s">
        <v>4</v>
      </c>
    </row>
    <row r="2401" spans="1:3" x14ac:dyDescent="0.45">
      <c r="A2401" s="2">
        <v>2396</v>
      </c>
      <c r="B2401" s="2" t="str">
        <f>"00983423"</f>
        <v>00983423</v>
      </c>
      <c r="C2401" s="3" t="s">
        <v>11</v>
      </c>
    </row>
    <row r="2402" spans="1:3" x14ac:dyDescent="0.45">
      <c r="A2402" s="2">
        <v>2397</v>
      </c>
      <c r="B2402" s="2" t="str">
        <f>"00983424"</f>
        <v>00983424</v>
      </c>
      <c r="C2402" s="3" t="s">
        <v>4</v>
      </c>
    </row>
    <row r="2403" spans="1:3" x14ac:dyDescent="0.45">
      <c r="A2403" s="2">
        <v>2398</v>
      </c>
      <c r="B2403" s="2" t="str">
        <f>"00983428"</f>
        <v>00983428</v>
      </c>
      <c r="C2403" s="3" t="str">
        <f>"002"</f>
        <v>002</v>
      </c>
    </row>
    <row r="2404" spans="1:3" x14ac:dyDescent="0.45">
      <c r="A2404" s="2">
        <v>2399</v>
      </c>
      <c r="B2404" s="2" t="str">
        <f>"00983443"</f>
        <v>00983443</v>
      </c>
      <c r="C2404" s="3" t="s">
        <v>4</v>
      </c>
    </row>
    <row r="2405" spans="1:3" x14ac:dyDescent="0.45">
      <c r="A2405" s="2">
        <v>2400</v>
      </c>
      <c r="B2405" s="2" t="str">
        <f>"00983469"</f>
        <v>00983469</v>
      </c>
      <c r="C2405" s="3" t="s">
        <v>6</v>
      </c>
    </row>
    <row r="2406" spans="1:3" x14ac:dyDescent="0.45">
      <c r="A2406" s="2">
        <v>2401</v>
      </c>
      <c r="B2406" s="2" t="str">
        <f>"00983586"</f>
        <v>00983586</v>
      </c>
      <c r="C2406" s="3" t="s">
        <v>4</v>
      </c>
    </row>
    <row r="2407" spans="1:3" x14ac:dyDescent="0.45">
      <c r="A2407" s="2">
        <v>2402</v>
      </c>
      <c r="B2407" s="2" t="str">
        <f>"00983654"</f>
        <v>00983654</v>
      </c>
      <c r="C2407" s="3" t="s">
        <v>4</v>
      </c>
    </row>
    <row r="2408" spans="1:3" x14ac:dyDescent="0.45">
      <c r="A2408" s="2">
        <v>2403</v>
      </c>
      <c r="B2408" s="2" t="str">
        <f>"00983662"</f>
        <v>00983662</v>
      </c>
      <c r="C2408" s="3" t="str">
        <f>"002"</f>
        <v>002</v>
      </c>
    </row>
    <row r="2409" spans="1:3" x14ac:dyDescent="0.45">
      <c r="A2409" s="2">
        <v>2404</v>
      </c>
      <c r="B2409" s="2" t="str">
        <f>"00983725"</f>
        <v>00983725</v>
      </c>
      <c r="C2409" s="3" t="s">
        <v>6</v>
      </c>
    </row>
    <row r="2410" spans="1:3" x14ac:dyDescent="0.45">
      <c r="A2410" s="2">
        <v>2405</v>
      </c>
      <c r="B2410" s="2" t="str">
        <f>"00983774"</f>
        <v>00983774</v>
      </c>
      <c r="C2410" s="3" t="s">
        <v>8</v>
      </c>
    </row>
    <row r="2411" spans="1:3" x14ac:dyDescent="0.45">
      <c r="A2411" s="2">
        <v>2406</v>
      </c>
      <c r="B2411" s="2" t="str">
        <f>"00983787"</f>
        <v>00983787</v>
      </c>
      <c r="C2411" s="3" t="str">
        <f>"002"</f>
        <v>002</v>
      </c>
    </row>
    <row r="2412" spans="1:3" x14ac:dyDescent="0.45">
      <c r="A2412" s="2">
        <v>2407</v>
      </c>
      <c r="B2412" s="2" t="str">
        <f>"00983796"</f>
        <v>00983796</v>
      </c>
      <c r="C2412" s="3" t="s">
        <v>4</v>
      </c>
    </row>
    <row r="2413" spans="1:3" x14ac:dyDescent="0.45">
      <c r="A2413" s="2">
        <v>2408</v>
      </c>
      <c r="B2413" s="2" t="str">
        <f>"00983873"</f>
        <v>00983873</v>
      </c>
      <c r="C2413" s="3" t="str">
        <f>"002"</f>
        <v>002</v>
      </c>
    </row>
    <row r="2414" spans="1:3" x14ac:dyDescent="0.45">
      <c r="A2414" s="2">
        <v>2409</v>
      </c>
      <c r="B2414" s="2" t="str">
        <f>"00983916"</f>
        <v>00983916</v>
      </c>
      <c r="C2414" s="3" t="s">
        <v>4</v>
      </c>
    </row>
    <row r="2415" spans="1:3" x14ac:dyDescent="0.45">
      <c r="A2415" s="2">
        <v>2410</v>
      </c>
      <c r="B2415" s="2" t="str">
        <f>"00983952"</f>
        <v>00983952</v>
      </c>
      <c r="C2415" s="3" t="s">
        <v>4</v>
      </c>
    </row>
    <row r="2416" spans="1:3" x14ac:dyDescent="0.45">
      <c r="A2416" s="2">
        <v>2411</v>
      </c>
      <c r="B2416" s="2" t="str">
        <f>"00983977"</f>
        <v>00983977</v>
      </c>
      <c r="C2416" s="3" t="s">
        <v>4</v>
      </c>
    </row>
    <row r="2417" spans="1:3" x14ac:dyDescent="0.45">
      <c r="A2417" s="2">
        <v>2412</v>
      </c>
      <c r="B2417" s="2" t="str">
        <f>"00984060"</f>
        <v>00984060</v>
      </c>
      <c r="C2417" s="3" t="s">
        <v>4</v>
      </c>
    </row>
    <row r="2418" spans="1:3" x14ac:dyDescent="0.45">
      <c r="A2418" s="2">
        <v>2413</v>
      </c>
      <c r="B2418" s="2" t="str">
        <f>"00984069"</f>
        <v>00984069</v>
      </c>
      <c r="C2418" s="3" t="s">
        <v>4</v>
      </c>
    </row>
    <row r="2419" spans="1:3" x14ac:dyDescent="0.45">
      <c r="A2419" s="2">
        <v>2414</v>
      </c>
      <c r="B2419" s="2" t="str">
        <f>"00984084"</f>
        <v>00984084</v>
      </c>
      <c r="C2419" s="3" t="s">
        <v>4</v>
      </c>
    </row>
    <row r="2420" spans="1:3" x14ac:dyDescent="0.45">
      <c r="A2420" s="2">
        <v>2415</v>
      </c>
      <c r="B2420" s="2" t="str">
        <f>"00984116"</f>
        <v>00984116</v>
      </c>
      <c r="C2420" s="3" t="s">
        <v>4</v>
      </c>
    </row>
    <row r="2421" spans="1:3" x14ac:dyDescent="0.45">
      <c r="A2421" s="2">
        <v>2416</v>
      </c>
      <c r="B2421" s="2" t="str">
        <f>"00984131"</f>
        <v>00984131</v>
      </c>
      <c r="C2421" s="3" t="s">
        <v>8</v>
      </c>
    </row>
    <row r="2422" spans="1:3" x14ac:dyDescent="0.45">
      <c r="A2422" s="2">
        <v>2417</v>
      </c>
      <c r="B2422" s="2" t="str">
        <f>"00984194"</f>
        <v>00984194</v>
      </c>
      <c r="C2422" s="3" t="s">
        <v>4</v>
      </c>
    </row>
    <row r="2423" spans="1:3" x14ac:dyDescent="0.45">
      <c r="A2423" s="2">
        <v>2418</v>
      </c>
      <c r="B2423" s="2" t="str">
        <f>"00984226"</f>
        <v>00984226</v>
      </c>
      <c r="C2423" s="3" t="s">
        <v>4</v>
      </c>
    </row>
    <row r="2424" spans="1:3" x14ac:dyDescent="0.45">
      <c r="A2424" s="2">
        <v>2419</v>
      </c>
      <c r="B2424" s="2" t="str">
        <f>"00984243"</f>
        <v>00984243</v>
      </c>
      <c r="C2424" s="3" t="s">
        <v>4</v>
      </c>
    </row>
    <row r="2425" spans="1:3" x14ac:dyDescent="0.45">
      <c r="A2425" s="2">
        <v>2420</v>
      </c>
      <c r="B2425" s="2" t="str">
        <f>"00984259"</f>
        <v>00984259</v>
      </c>
      <c r="C2425" s="3" t="s">
        <v>4</v>
      </c>
    </row>
    <row r="2426" spans="1:3" x14ac:dyDescent="0.45">
      <c r="A2426" s="2">
        <v>2421</v>
      </c>
      <c r="B2426" s="2" t="str">
        <f>"00984267"</f>
        <v>00984267</v>
      </c>
      <c r="C2426" s="3" t="s">
        <v>5</v>
      </c>
    </row>
    <row r="2427" spans="1:3" ht="28.5" x14ac:dyDescent="0.45">
      <c r="A2427" s="2">
        <v>2422</v>
      </c>
      <c r="B2427" s="2" t="str">
        <f>"00984271"</f>
        <v>00984271</v>
      </c>
      <c r="C2427" s="3" t="s">
        <v>7</v>
      </c>
    </row>
    <row r="2428" spans="1:3" x14ac:dyDescent="0.45">
      <c r="A2428" s="2">
        <v>2423</v>
      </c>
      <c r="B2428" s="2" t="str">
        <f>"00984272"</f>
        <v>00984272</v>
      </c>
      <c r="C2428" s="3" t="s">
        <v>6</v>
      </c>
    </row>
    <row r="2429" spans="1:3" x14ac:dyDescent="0.45">
      <c r="A2429" s="2">
        <v>2424</v>
      </c>
      <c r="B2429" s="2" t="str">
        <f>"00984428"</f>
        <v>00984428</v>
      </c>
      <c r="C2429" s="3" t="s">
        <v>4</v>
      </c>
    </row>
    <row r="2430" spans="1:3" x14ac:dyDescent="0.45">
      <c r="A2430" s="2">
        <v>2425</v>
      </c>
      <c r="B2430" s="2" t="str">
        <f>"00984432"</f>
        <v>00984432</v>
      </c>
      <c r="C2430" s="3" t="s">
        <v>4</v>
      </c>
    </row>
    <row r="2431" spans="1:3" x14ac:dyDescent="0.45">
      <c r="A2431" s="2">
        <v>2426</v>
      </c>
      <c r="B2431" s="2" t="str">
        <f>"00984478"</f>
        <v>00984478</v>
      </c>
      <c r="C2431" s="3" t="s">
        <v>4</v>
      </c>
    </row>
    <row r="2432" spans="1:3" x14ac:dyDescent="0.45">
      <c r="A2432" s="2">
        <v>2427</v>
      </c>
      <c r="B2432" s="2" t="str">
        <f>"00984507"</f>
        <v>00984507</v>
      </c>
      <c r="C2432" s="3" t="s">
        <v>5</v>
      </c>
    </row>
    <row r="2433" spans="1:3" x14ac:dyDescent="0.45">
      <c r="A2433" s="2">
        <v>2428</v>
      </c>
      <c r="B2433" s="2" t="str">
        <f>"00984539"</f>
        <v>00984539</v>
      </c>
      <c r="C2433" s="3" t="s">
        <v>8</v>
      </c>
    </row>
    <row r="2434" spans="1:3" x14ac:dyDescent="0.45">
      <c r="A2434" s="2">
        <v>2429</v>
      </c>
      <c r="B2434" s="2" t="str">
        <f>"00984569"</f>
        <v>00984569</v>
      </c>
      <c r="C2434" s="3" t="s">
        <v>4</v>
      </c>
    </row>
    <row r="2435" spans="1:3" x14ac:dyDescent="0.45">
      <c r="A2435" s="2">
        <v>2430</v>
      </c>
      <c r="B2435" s="2" t="str">
        <f>"00984605"</f>
        <v>00984605</v>
      </c>
      <c r="C2435" s="3" t="s">
        <v>4</v>
      </c>
    </row>
    <row r="2436" spans="1:3" x14ac:dyDescent="0.45">
      <c r="A2436" s="2">
        <v>2431</v>
      </c>
      <c r="B2436" s="2" t="str">
        <f>"00984632"</f>
        <v>00984632</v>
      </c>
      <c r="C2436" s="3" t="s">
        <v>4</v>
      </c>
    </row>
    <row r="2437" spans="1:3" x14ac:dyDescent="0.45">
      <c r="A2437" s="2">
        <v>2432</v>
      </c>
      <c r="B2437" s="2" t="str">
        <f>"00984644"</f>
        <v>00984644</v>
      </c>
      <c r="C2437" s="3" t="s">
        <v>6</v>
      </c>
    </row>
    <row r="2438" spans="1:3" x14ac:dyDescent="0.45">
      <c r="A2438" s="2">
        <v>2433</v>
      </c>
      <c r="B2438" s="2" t="str">
        <f>"00984680"</f>
        <v>00984680</v>
      </c>
      <c r="C2438" s="3" t="s">
        <v>4</v>
      </c>
    </row>
    <row r="2439" spans="1:3" x14ac:dyDescent="0.45">
      <c r="A2439" s="2">
        <v>2434</v>
      </c>
      <c r="B2439" s="2" t="str">
        <f>"00984690"</f>
        <v>00984690</v>
      </c>
      <c r="C2439" s="3" t="s">
        <v>4</v>
      </c>
    </row>
    <row r="2440" spans="1:3" x14ac:dyDescent="0.45">
      <c r="A2440" s="2">
        <v>2435</v>
      </c>
      <c r="B2440" s="2" t="str">
        <f>"00984706"</f>
        <v>00984706</v>
      </c>
      <c r="C2440" s="3" t="str">
        <f>"002"</f>
        <v>002</v>
      </c>
    </row>
    <row r="2441" spans="1:3" x14ac:dyDescent="0.45">
      <c r="A2441" s="2">
        <v>2436</v>
      </c>
      <c r="B2441" s="2" t="str">
        <f>"00984722"</f>
        <v>00984722</v>
      </c>
      <c r="C2441" s="3" t="str">
        <f>"002"</f>
        <v>002</v>
      </c>
    </row>
    <row r="2442" spans="1:3" x14ac:dyDescent="0.45">
      <c r="A2442" s="2">
        <v>2437</v>
      </c>
      <c r="B2442" s="2" t="str">
        <f>"00984753"</f>
        <v>00984753</v>
      </c>
      <c r="C2442" s="3" t="s">
        <v>4</v>
      </c>
    </row>
    <row r="2443" spans="1:3" x14ac:dyDescent="0.45">
      <c r="A2443" s="2">
        <v>2438</v>
      </c>
      <c r="B2443" s="2" t="str">
        <f>"00984773"</f>
        <v>00984773</v>
      </c>
      <c r="C2443" s="3" t="s">
        <v>4</v>
      </c>
    </row>
    <row r="2444" spans="1:3" x14ac:dyDescent="0.45">
      <c r="A2444" s="2">
        <v>2439</v>
      </c>
      <c r="B2444" s="2" t="str">
        <f>"00984785"</f>
        <v>00984785</v>
      </c>
      <c r="C2444" s="3" t="str">
        <f>"002"</f>
        <v>002</v>
      </c>
    </row>
    <row r="2445" spans="1:3" x14ac:dyDescent="0.45">
      <c r="A2445" s="2">
        <v>2440</v>
      </c>
      <c r="B2445" s="2" t="str">
        <f>"00984815"</f>
        <v>00984815</v>
      </c>
      <c r="C2445" s="3" t="s">
        <v>4</v>
      </c>
    </row>
    <row r="2446" spans="1:3" x14ac:dyDescent="0.45">
      <c r="A2446" s="2">
        <v>2441</v>
      </c>
      <c r="B2446" s="2" t="str">
        <f>"00984904"</f>
        <v>00984904</v>
      </c>
      <c r="C2446" s="3" t="s">
        <v>4</v>
      </c>
    </row>
    <row r="2447" spans="1:3" x14ac:dyDescent="0.45">
      <c r="A2447" s="2">
        <v>2442</v>
      </c>
      <c r="B2447" s="2" t="str">
        <f>"00984986"</f>
        <v>00984986</v>
      </c>
      <c r="C2447" s="3" t="s">
        <v>4</v>
      </c>
    </row>
    <row r="2448" spans="1:3" x14ac:dyDescent="0.45">
      <c r="A2448" s="2">
        <v>2443</v>
      </c>
      <c r="B2448" s="2" t="str">
        <f>"00984987"</f>
        <v>00984987</v>
      </c>
      <c r="C2448" s="3" t="s">
        <v>15</v>
      </c>
    </row>
    <row r="2449" spans="1:3" x14ac:dyDescent="0.45">
      <c r="A2449" s="2">
        <v>2444</v>
      </c>
      <c r="B2449" s="2" t="str">
        <f>"00985000"</f>
        <v>00985000</v>
      </c>
      <c r="C2449" s="3" t="s">
        <v>4</v>
      </c>
    </row>
    <row r="2450" spans="1:3" x14ac:dyDescent="0.45">
      <c r="A2450" s="2">
        <v>2445</v>
      </c>
      <c r="B2450" s="2" t="str">
        <f>"00985033"</f>
        <v>00985033</v>
      </c>
      <c r="C2450" s="3" t="s">
        <v>4</v>
      </c>
    </row>
    <row r="2451" spans="1:3" x14ac:dyDescent="0.45">
      <c r="A2451" s="2">
        <v>2446</v>
      </c>
      <c r="B2451" s="2" t="str">
        <f>"00985035"</f>
        <v>00985035</v>
      </c>
      <c r="C2451" s="3" t="s">
        <v>4</v>
      </c>
    </row>
    <row r="2452" spans="1:3" x14ac:dyDescent="0.45">
      <c r="A2452" s="2">
        <v>2447</v>
      </c>
      <c r="B2452" s="2" t="str">
        <f>"00985044"</f>
        <v>00985044</v>
      </c>
      <c r="C2452" s="3" t="s">
        <v>4</v>
      </c>
    </row>
    <row r="2453" spans="1:3" x14ac:dyDescent="0.45">
      <c r="A2453" s="2">
        <v>2448</v>
      </c>
      <c r="B2453" s="2" t="str">
        <f>"00985062"</f>
        <v>00985062</v>
      </c>
      <c r="C2453" s="3" t="s">
        <v>4</v>
      </c>
    </row>
    <row r="2454" spans="1:3" x14ac:dyDescent="0.45">
      <c r="A2454" s="2">
        <v>2449</v>
      </c>
      <c r="B2454" s="2" t="str">
        <f>"00985092"</f>
        <v>00985092</v>
      </c>
      <c r="C2454" s="3" t="s">
        <v>4</v>
      </c>
    </row>
    <row r="2455" spans="1:3" x14ac:dyDescent="0.45">
      <c r="A2455" s="2">
        <v>2450</v>
      </c>
      <c r="B2455" s="2" t="str">
        <f>"00985122"</f>
        <v>00985122</v>
      </c>
      <c r="C2455" s="3" t="s">
        <v>4</v>
      </c>
    </row>
    <row r="2456" spans="1:3" x14ac:dyDescent="0.45">
      <c r="A2456" s="2">
        <v>2451</v>
      </c>
      <c r="B2456" s="2" t="str">
        <f>"00985130"</f>
        <v>00985130</v>
      </c>
      <c r="C2456" s="3" t="s">
        <v>4</v>
      </c>
    </row>
    <row r="2457" spans="1:3" x14ac:dyDescent="0.45">
      <c r="A2457" s="2">
        <v>2452</v>
      </c>
      <c r="B2457" s="2" t="str">
        <f>"00985155"</f>
        <v>00985155</v>
      </c>
      <c r="C2457" s="3" t="s">
        <v>8</v>
      </c>
    </row>
    <row r="2458" spans="1:3" x14ac:dyDescent="0.45">
      <c r="A2458" s="2">
        <v>2453</v>
      </c>
      <c r="B2458" s="2" t="str">
        <f>"00985159"</f>
        <v>00985159</v>
      </c>
      <c r="C2458" s="3" t="s">
        <v>4</v>
      </c>
    </row>
    <row r="2459" spans="1:3" x14ac:dyDescent="0.45">
      <c r="A2459" s="2">
        <v>2454</v>
      </c>
      <c r="B2459" s="2" t="str">
        <f>"00985196"</f>
        <v>00985196</v>
      </c>
      <c r="C2459" s="3" t="s">
        <v>4</v>
      </c>
    </row>
    <row r="2460" spans="1:3" x14ac:dyDescent="0.45">
      <c r="A2460" s="2">
        <v>2455</v>
      </c>
      <c r="B2460" s="2" t="str">
        <f>"00985199"</f>
        <v>00985199</v>
      </c>
      <c r="C2460" s="3" t="s">
        <v>4</v>
      </c>
    </row>
    <row r="2461" spans="1:3" x14ac:dyDescent="0.45">
      <c r="A2461" s="2">
        <v>2456</v>
      </c>
      <c r="B2461" s="2" t="str">
        <f>"00985213"</f>
        <v>00985213</v>
      </c>
      <c r="C2461" s="3" t="str">
        <f>"002"</f>
        <v>002</v>
      </c>
    </row>
    <row r="2462" spans="1:3" x14ac:dyDescent="0.45">
      <c r="A2462" s="2">
        <v>2457</v>
      </c>
      <c r="B2462" s="2" t="str">
        <f>"00985231"</f>
        <v>00985231</v>
      </c>
      <c r="C2462" s="3" t="s">
        <v>8</v>
      </c>
    </row>
    <row r="2463" spans="1:3" x14ac:dyDescent="0.45">
      <c r="A2463" s="2">
        <v>2458</v>
      </c>
      <c r="B2463" s="2" t="str">
        <f>"00985240"</f>
        <v>00985240</v>
      </c>
      <c r="C2463" s="3" t="s">
        <v>8</v>
      </c>
    </row>
    <row r="2464" spans="1:3" x14ac:dyDescent="0.45">
      <c r="A2464" s="2">
        <v>2459</v>
      </c>
      <c r="B2464" s="2" t="str">
        <f>"00985251"</f>
        <v>00985251</v>
      </c>
      <c r="C2464" s="3" t="s">
        <v>4</v>
      </c>
    </row>
    <row r="2465" spans="1:3" x14ac:dyDescent="0.45">
      <c r="A2465" s="2">
        <v>2460</v>
      </c>
      <c r="B2465" s="2" t="str">
        <f>"00985255"</f>
        <v>00985255</v>
      </c>
      <c r="C2465" s="3" t="s">
        <v>4</v>
      </c>
    </row>
    <row r="2466" spans="1:3" x14ac:dyDescent="0.45">
      <c r="A2466" s="2">
        <v>2461</v>
      </c>
      <c r="B2466" s="2" t="str">
        <f>"00985286"</f>
        <v>00985286</v>
      </c>
      <c r="C2466" s="3" t="s">
        <v>4</v>
      </c>
    </row>
    <row r="2467" spans="1:3" x14ac:dyDescent="0.45">
      <c r="A2467" s="2">
        <v>2462</v>
      </c>
      <c r="B2467" s="2" t="str">
        <f>"00985314"</f>
        <v>00985314</v>
      </c>
      <c r="C2467" s="3" t="s">
        <v>4</v>
      </c>
    </row>
    <row r="2468" spans="1:3" x14ac:dyDescent="0.45">
      <c r="A2468" s="2">
        <v>2463</v>
      </c>
      <c r="B2468" s="2" t="str">
        <f>"00985319"</f>
        <v>00985319</v>
      </c>
      <c r="C2468" s="3" t="s">
        <v>4</v>
      </c>
    </row>
    <row r="2469" spans="1:3" x14ac:dyDescent="0.45">
      <c r="A2469" s="2">
        <v>2464</v>
      </c>
      <c r="B2469" s="2" t="str">
        <f>"00985335"</f>
        <v>00985335</v>
      </c>
      <c r="C2469" s="3" t="s">
        <v>4</v>
      </c>
    </row>
    <row r="2470" spans="1:3" x14ac:dyDescent="0.45">
      <c r="A2470" s="2">
        <v>2465</v>
      </c>
      <c r="B2470" s="2" t="str">
        <f>"00985448"</f>
        <v>00985448</v>
      </c>
      <c r="C2470" s="3" t="s">
        <v>8</v>
      </c>
    </row>
    <row r="2471" spans="1:3" x14ac:dyDescent="0.45">
      <c r="A2471" s="2">
        <v>2466</v>
      </c>
      <c r="B2471" s="2" t="str">
        <f>"00985459"</f>
        <v>00985459</v>
      </c>
      <c r="C2471" s="3" t="str">
        <f>"002"</f>
        <v>002</v>
      </c>
    </row>
    <row r="2472" spans="1:3" x14ac:dyDescent="0.45">
      <c r="A2472" s="2">
        <v>2467</v>
      </c>
      <c r="B2472" s="2" t="str">
        <f>"00985480"</f>
        <v>00985480</v>
      </c>
      <c r="C2472" s="3" t="s">
        <v>4</v>
      </c>
    </row>
    <row r="2473" spans="1:3" x14ac:dyDescent="0.45">
      <c r="A2473" s="2">
        <v>2468</v>
      </c>
      <c r="B2473" s="2" t="str">
        <f>"00985499"</f>
        <v>00985499</v>
      </c>
      <c r="C2473" s="3" t="s">
        <v>4</v>
      </c>
    </row>
    <row r="2474" spans="1:3" x14ac:dyDescent="0.45">
      <c r="A2474" s="2">
        <v>2469</v>
      </c>
      <c r="B2474" s="2" t="str">
        <f>"00985551"</f>
        <v>00985551</v>
      </c>
      <c r="C2474" s="3" t="s">
        <v>4</v>
      </c>
    </row>
    <row r="2475" spans="1:3" x14ac:dyDescent="0.45">
      <c r="A2475" s="2">
        <v>2470</v>
      </c>
      <c r="B2475" s="2" t="str">
        <f>"00985603"</f>
        <v>00985603</v>
      </c>
      <c r="C2475" s="3" t="s">
        <v>4</v>
      </c>
    </row>
    <row r="2476" spans="1:3" x14ac:dyDescent="0.45">
      <c r="A2476" s="2">
        <v>2471</v>
      </c>
      <c r="B2476" s="2" t="str">
        <f>"00985628"</f>
        <v>00985628</v>
      </c>
      <c r="C2476" s="3" t="s">
        <v>4</v>
      </c>
    </row>
    <row r="2477" spans="1:3" x14ac:dyDescent="0.45">
      <c r="A2477" s="2">
        <v>2472</v>
      </c>
      <c r="B2477" s="2" t="str">
        <f>"00985679"</f>
        <v>00985679</v>
      </c>
      <c r="C2477" s="3" t="s">
        <v>4</v>
      </c>
    </row>
    <row r="2478" spans="1:3" x14ac:dyDescent="0.45">
      <c r="A2478" s="2">
        <v>2473</v>
      </c>
      <c r="B2478" s="2" t="str">
        <f>"00985681"</f>
        <v>00985681</v>
      </c>
      <c r="C2478" s="3" t="s">
        <v>4</v>
      </c>
    </row>
    <row r="2479" spans="1:3" x14ac:dyDescent="0.45">
      <c r="A2479" s="2">
        <v>2474</v>
      </c>
      <c r="B2479" s="2" t="str">
        <f>"00985683"</f>
        <v>00985683</v>
      </c>
      <c r="C2479" s="3" t="s">
        <v>6</v>
      </c>
    </row>
    <row r="2480" spans="1:3" x14ac:dyDescent="0.45">
      <c r="A2480" s="2">
        <v>2475</v>
      </c>
      <c r="B2480" s="2" t="str">
        <f>"00985688"</f>
        <v>00985688</v>
      </c>
      <c r="C2480" s="3" t="s">
        <v>4</v>
      </c>
    </row>
    <row r="2481" spans="1:3" x14ac:dyDescent="0.45">
      <c r="A2481" s="2">
        <v>2476</v>
      </c>
      <c r="B2481" s="2" t="str">
        <f>"00985714"</f>
        <v>00985714</v>
      </c>
      <c r="C2481" s="3" t="s">
        <v>11</v>
      </c>
    </row>
    <row r="2482" spans="1:3" x14ac:dyDescent="0.45">
      <c r="A2482" s="2">
        <v>2477</v>
      </c>
      <c r="B2482" s="2" t="str">
        <f>"00985742"</f>
        <v>00985742</v>
      </c>
      <c r="C2482" s="3" t="s">
        <v>17</v>
      </c>
    </row>
    <row r="2483" spans="1:3" x14ac:dyDescent="0.45">
      <c r="A2483" s="2">
        <v>2478</v>
      </c>
      <c r="B2483" s="2" t="str">
        <f>"00985785"</f>
        <v>00985785</v>
      </c>
      <c r="C2483" s="3" t="s">
        <v>4</v>
      </c>
    </row>
    <row r="2484" spans="1:3" x14ac:dyDescent="0.45">
      <c r="A2484" s="2">
        <v>2479</v>
      </c>
      <c r="B2484" s="2" t="str">
        <f>"00985806"</f>
        <v>00985806</v>
      </c>
      <c r="C2484" s="3" t="s">
        <v>4</v>
      </c>
    </row>
    <row r="2485" spans="1:3" x14ac:dyDescent="0.45">
      <c r="A2485" s="2">
        <v>2480</v>
      </c>
      <c r="B2485" s="2" t="str">
        <f>"00985815"</f>
        <v>00985815</v>
      </c>
      <c r="C2485" s="3" t="str">
        <f>"002"</f>
        <v>002</v>
      </c>
    </row>
    <row r="2486" spans="1:3" x14ac:dyDescent="0.45">
      <c r="A2486" s="2">
        <v>2481</v>
      </c>
      <c r="B2486" s="2" t="str">
        <f>"00985849"</f>
        <v>00985849</v>
      </c>
      <c r="C2486" s="3" t="str">
        <f>"002"</f>
        <v>002</v>
      </c>
    </row>
    <row r="2487" spans="1:3" x14ac:dyDescent="0.45">
      <c r="A2487" s="2">
        <v>2482</v>
      </c>
      <c r="B2487" s="2" t="str">
        <f>"00985868"</f>
        <v>00985868</v>
      </c>
      <c r="C2487" s="3" t="s">
        <v>4</v>
      </c>
    </row>
    <row r="2488" spans="1:3" x14ac:dyDescent="0.45">
      <c r="A2488" s="2">
        <v>2483</v>
      </c>
      <c r="B2488" s="2" t="str">
        <f>"00985896"</f>
        <v>00985896</v>
      </c>
      <c r="C2488" s="3" t="s">
        <v>4</v>
      </c>
    </row>
    <row r="2489" spans="1:3" x14ac:dyDescent="0.45">
      <c r="A2489" s="2">
        <v>2484</v>
      </c>
      <c r="B2489" s="2" t="str">
        <f>"00985905"</f>
        <v>00985905</v>
      </c>
      <c r="C2489" s="3" t="s">
        <v>4</v>
      </c>
    </row>
    <row r="2490" spans="1:3" x14ac:dyDescent="0.45">
      <c r="A2490" s="2">
        <v>2485</v>
      </c>
      <c r="B2490" s="2" t="str">
        <f>"00985943"</f>
        <v>00985943</v>
      </c>
      <c r="C2490" s="3" t="s">
        <v>4</v>
      </c>
    </row>
    <row r="2491" spans="1:3" x14ac:dyDescent="0.45">
      <c r="A2491" s="2">
        <v>2486</v>
      </c>
      <c r="B2491" s="2" t="str">
        <f>"00985964"</f>
        <v>00985964</v>
      </c>
      <c r="C2491" s="3" t="str">
        <f>"002"</f>
        <v>002</v>
      </c>
    </row>
    <row r="2492" spans="1:3" x14ac:dyDescent="0.45">
      <c r="A2492" s="2">
        <v>2487</v>
      </c>
      <c r="B2492" s="2" t="str">
        <f>"00986048"</f>
        <v>00986048</v>
      </c>
      <c r="C2492" s="3" t="s">
        <v>4</v>
      </c>
    </row>
    <row r="2493" spans="1:3" x14ac:dyDescent="0.45">
      <c r="A2493" s="2">
        <v>2488</v>
      </c>
      <c r="B2493" s="2" t="str">
        <f>"00986052"</f>
        <v>00986052</v>
      </c>
      <c r="C2493" s="3" t="s">
        <v>4</v>
      </c>
    </row>
    <row r="2494" spans="1:3" x14ac:dyDescent="0.45">
      <c r="A2494" s="2">
        <v>2489</v>
      </c>
      <c r="B2494" s="2" t="str">
        <f>"00986073"</f>
        <v>00986073</v>
      </c>
      <c r="C2494" s="3" t="s">
        <v>4</v>
      </c>
    </row>
    <row r="2495" spans="1:3" x14ac:dyDescent="0.45">
      <c r="A2495" s="2">
        <v>2490</v>
      </c>
      <c r="B2495" s="2" t="str">
        <f>"00986178"</f>
        <v>00986178</v>
      </c>
      <c r="C2495" s="3" t="s">
        <v>4</v>
      </c>
    </row>
    <row r="2496" spans="1:3" x14ac:dyDescent="0.45">
      <c r="A2496" s="2">
        <v>2491</v>
      </c>
      <c r="B2496" s="2" t="str">
        <f>"00986183"</f>
        <v>00986183</v>
      </c>
      <c r="C2496" s="3" t="s">
        <v>4</v>
      </c>
    </row>
    <row r="2497" spans="1:3" x14ac:dyDescent="0.45">
      <c r="A2497" s="2">
        <v>2492</v>
      </c>
      <c r="B2497" s="2" t="str">
        <f>"00986314"</f>
        <v>00986314</v>
      </c>
      <c r="C2497" s="3" t="s">
        <v>4</v>
      </c>
    </row>
    <row r="2498" spans="1:3" x14ac:dyDescent="0.45">
      <c r="A2498" s="2">
        <v>2493</v>
      </c>
      <c r="B2498" s="2" t="str">
        <f>"00986332"</f>
        <v>00986332</v>
      </c>
      <c r="C2498" s="3" t="s">
        <v>4</v>
      </c>
    </row>
    <row r="2499" spans="1:3" x14ac:dyDescent="0.45">
      <c r="A2499" s="2">
        <v>2494</v>
      </c>
      <c r="B2499" s="2" t="str">
        <f>"00986359"</f>
        <v>00986359</v>
      </c>
      <c r="C2499" s="3" t="s">
        <v>4</v>
      </c>
    </row>
    <row r="2500" spans="1:3" x14ac:dyDescent="0.45">
      <c r="A2500" s="2">
        <v>2495</v>
      </c>
      <c r="B2500" s="2" t="str">
        <f>"00986360"</f>
        <v>00986360</v>
      </c>
      <c r="C2500" s="3" t="s">
        <v>4</v>
      </c>
    </row>
    <row r="2501" spans="1:3" x14ac:dyDescent="0.45">
      <c r="A2501" s="2">
        <v>2496</v>
      </c>
      <c r="B2501" s="2" t="str">
        <f>"00986428"</f>
        <v>00986428</v>
      </c>
      <c r="C2501" s="3" t="s">
        <v>8</v>
      </c>
    </row>
    <row r="2502" spans="1:3" x14ac:dyDescent="0.45">
      <c r="A2502" s="2">
        <v>2497</v>
      </c>
      <c r="B2502" s="2" t="str">
        <f>"00986456"</f>
        <v>00986456</v>
      </c>
      <c r="C2502" s="3" t="s">
        <v>4</v>
      </c>
    </row>
    <row r="2503" spans="1:3" x14ac:dyDescent="0.45">
      <c r="A2503" s="2">
        <v>2498</v>
      </c>
      <c r="B2503" s="2" t="str">
        <f>"00986507"</f>
        <v>00986507</v>
      </c>
      <c r="C2503" s="3" t="s">
        <v>8</v>
      </c>
    </row>
    <row r="2504" spans="1:3" x14ac:dyDescent="0.45">
      <c r="A2504" s="2">
        <v>2499</v>
      </c>
      <c r="B2504" s="2" t="str">
        <f>"00986511"</f>
        <v>00986511</v>
      </c>
      <c r="C2504" s="3" t="s">
        <v>4</v>
      </c>
    </row>
    <row r="2505" spans="1:3" x14ac:dyDescent="0.45">
      <c r="A2505" s="2">
        <v>2500</v>
      </c>
      <c r="B2505" s="2" t="str">
        <f>"00986536"</f>
        <v>00986536</v>
      </c>
      <c r="C2505" s="3" t="s">
        <v>4</v>
      </c>
    </row>
    <row r="2506" spans="1:3" x14ac:dyDescent="0.45">
      <c r="A2506" s="2">
        <v>2501</v>
      </c>
      <c r="B2506" s="2" t="str">
        <f>"00986541"</f>
        <v>00986541</v>
      </c>
      <c r="C2506" s="3" t="s">
        <v>8</v>
      </c>
    </row>
    <row r="2507" spans="1:3" x14ac:dyDescent="0.45">
      <c r="A2507" s="2">
        <v>2502</v>
      </c>
      <c r="B2507" s="2" t="str">
        <f>"00986553"</f>
        <v>00986553</v>
      </c>
      <c r="C2507" s="3" t="s">
        <v>8</v>
      </c>
    </row>
    <row r="2508" spans="1:3" x14ac:dyDescent="0.45">
      <c r="A2508" s="2">
        <v>2503</v>
      </c>
      <c r="B2508" s="2" t="str">
        <f>"00986568"</f>
        <v>00986568</v>
      </c>
      <c r="C2508" s="3" t="s">
        <v>4</v>
      </c>
    </row>
    <row r="2509" spans="1:3" x14ac:dyDescent="0.45">
      <c r="A2509" s="2">
        <v>2504</v>
      </c>
      <c r="B2509" s="2" t="str">
        <f>"00986619"</f>
        <v>00986619</v>
      </c>
      <c r="C2509" s="3" t="s">
        <v>4</v>
      </c>
    </row>
    <row r="2510" spans="1:3" x14ac:dyDescent="0.45">
      <c r="A2510" s="2">
        <v>2505</v>
      </c>
      <c r="B2510" s="2" t="str">
        <f>"00986625"</f>
        <v>00986625</v>
      </c>
      <c r="C2510" s="3" t="s">
        <v>11</v>
      </c>
    </row>
    <row r="2511" spans="1:3" x14ac:dyDescent="0.45">
      <c r="A2511" s="2">
        <v>2506</v>
      </c>
      <c r="B2511" s="2" t="str">
        <f>"00986629"</f>
        <v>00986629</v>
      </c>
      <c r="C2511" s="3" t="s">
        <v>8</v>
      </c>
    </row>
    <row r="2512" spans="1:3" x14ac:dyDescent="0.45">
      <c r="A2512" s="2">
        <v>2507</v>
      </c>
      <c r="B2512" s="2" t="str">
        <f>"00986675"</f>
        <v>00986675</v>
      </c>
      <c r="C2512" s="3" t="s">
        <v>4</v>
      </c>
    </row>
    <row r="2513" spans="1:3" x14ac:dyDescent="0.45">
      <c r="A2513" s="2">
        <v>2508</v>
      </c>
      <c r="B2513" s="2" t="str">
        <f>"00986686"</f>
        <v>00986686</v>
      </c>
      <c r="C2513" s="3" t="s">
        <v>4</v>
      </c>
    </row>
    <row r="2514" spans="1:3" ht="28.5" x14ac:dyDescent="0.45">
      <c r="A2514" s="2">
        <v>2509</v>
      </c>
      <c r="B2514" s="2" t="str">
        <f>"00986689"</f>
        <v>00986689</v>
      </c>
      <c r="C2514" s="3" t="s">
        <v>16</v>
      </c>
    </row>
    <row r="2515" spans="1:3" x14ac:dyDescent="0.45">
      <c r="A2515" s="2">
        <v>2510</v>
      </c>
      <c r="B2515" s="2" t="str">
        <f>"00986694"</f>
        <v>00986694</v>
      </c>
      <c r="C2515" s="3" t="str">
        <f>"002"</f>
        <v>002</v>
      </c>
    </row>
    <row r="2516" spans="1:3" x14ac:dyDescent="0.45">
      <c r="A2516" s="2">
        <v>2511</v>
      </c>
      <c r="B2516" s="2" t="str">
        <f>"00986695"</f>
        <v>00986695</v>
      </c>
      <c r="C2516" s="3" t="s">
        <v>8</v>
      </c>
    </row>
    <row r="2517" spans="1:3" x14ac:dyDescent="0.45">
      <c r="A2517" s="2">
        <v>2512</v>
      </c>
      <c r="B2517" s="2" t="str">
        <f>"00986727"</f>
        <v>00986727</v>
      </c>
      <c r="C2517" s="3" t="s">
        <v>8</v>
      </c>
    </row>
    <row r="2518" spans="1:3" x14ac:dyDescent="0.45">
      <c r="A2518" s="2">
        <v>2513</v>
      </c>
      <c r="B2518" s="2" t="str">
        <f>"00986741"</f>
        <v>00986741</v>
      </c>
      <c r="C2518" s="3" t="s">
        <v>4</v>
      </c>
    </row>
    <row r="2519" spans="1:3" x14ac:dyDescent="0.45">
      <c r="A2519" s="2">
        <v>2514</v>
      </c>
      <c r="B2519" s="2" t="str">
        <f>"00986779"</f>
        <v>00986779</v>
      </c>
      <c r="C2519" s="3" t="s">
        <v>4</v>
      </c>
    </row>
    <row r="2520" spans="1:3" x14ac:dyDescent="0.45">
      <c r="A2520" s="2">
        <v>2515</v>
      </c>
      <c r="B2520" s="2" t="str">
        <f>"00986782"</f>
        <v>00986782</v>
      </c>
      <c r="C2520" s="3" t="s">
        <v>4</v>
      </c>
    </row>
    <row r="2521" spans="1:3" x14ac:dyDescent="0.45">
      <c r="A2521" s="2">
        <v>2516</v>
      </c>
      <c r="B2521" s="2" t="str">
        <f>"00986803"</f>
        <v>00986803</v>
      </c>
      <c r="C2521" s="3" t="s">
        <v>8</v>
      </c>
    </row>
    <row r="2522" spans="1:3" x14ac:dyDescent="0.45">
      <c r="A2522" s="2">
        <v>2517</v>
      </c>
      <c r="B2522" s="2" t="str">
        <f>"00986809"</f>
        <v>00986809</v>
      </c>
      <c r="C2522" s="3" t="s">
        <v>4</v>
      </c>
    </row>
    <row r="2523" spans="1:3" x14ac:dyDescent="0.45">
      <c r="A2523" s="2">
        <v>2518</v>
      </c>
      <c r="B2523" s="2" t="str">
        <f>"00986821"</f>
        <v>00986821</v>
      </c>
      <c r="C2523" s="3" t="s">
        <v>8</v>
      </c>
    </row>
    <row r="2524" spans="1:3" x14ac:dyDescent="0.45">
      <c r="A2524" s="2">
        <v>2519</v>
      </c>
      <c r="B2524" s="2" t="str">
        <f>"00986829"</f>
        <v>00986829</v>
      </c>
      <c r="C2524" s="3" t="s">
        <v>18</v>
      </c>
    </row>
    <row r="2525" spans="1:3" x14ac:dyDescent="0.45">
      <c r="A2525" s="2">
        <v>2520</v>
      </c>
      <c r="B2525" s="2" t="str">
        <f>"00986836"</f>
        <v>00986836</v>
      </c>
      <c r="C2525" s="3" t="s">
        <v>8</v>
      </c>
    </row>
    <row r="2526" spans="1:3" x14ac:dyDescent="0.45">
      <c r="A2526" s="2">
        <v>2521</v>
      </c>
      <c r="B2526" s="2" t="str">
        <f>"00986838"</f>
        <v>00986838</v>
      </c>
      <c r="C2526" s="3" t="s">
        <v>4</v>
      </c>
    </row>
    <row r="2527" spans="1:3" x14ac:dyDescent="0.45">
      <c r="A2527" s="2">
        <v>2522</v>
      </c>
      <c r="B2527" s="2" t="str">
        <f>"00986845"</f>
        <v>00986845</v>
      </c>
      <c r="C2527" s="3" t="s">
        <v>4</v>
      </c>
    </row>
    <row r="2528" spans="1:3" x14ac:dyDescent="0.45">
      <c r="A2528" s="2">
        <v>2523</v>
      </c>
      <c r="B2528" s="2" t="str">
        <f>"00986852"</f>
        <v>00986852</v>
      </c>
      <c r="C2528" s="3" t="str">
        <f>"001"</f>
        <v>001</v>
      </c>
    </row>
    <row r="2529" spans="1:3" ht="28.5" x14ac:dyDescent="0.45">
      <c r="A2529" s="2">
        <v>2524</v>
      </c>
      <c r="B2529" s="2" t="str">
        <f>"00986860"</f>
        <v>00986860</v>
      </c>
      <c r="C2529" s="3" t="s">
        <v>9</v>
      </c>
    </row>
    <row r="2530" spans="1:3" x14ac:dyDescent="0.45">
      <c r="A2530" s="2">
        <v>2525</v>
      </c>
      <c r="B2530" s="2" t="str">
        <f>"00986863"</f>
        <v>00986863</v>
      </c>
      <c r="C2530" s="3" t="str">
        <f>"002"</f>
        <v>002</v>
      </c>
    </row>
    <row r="2531" spans="1:3" x14ac:dyDescent="0.45">
      <c r="A2531" s="2">
        <v>2526</v>
      </c>
      <c r="B2531" s="2" t="str">
        <f>"00986864"</f>
        <v>00986864</v>
      </c>
      <c r="C2531" s="3" t="s">
        <v>4</v>
      </c>
    </row>
    <row r="2532" spans="1:3" x14ac:dyDescent="0.45">
      <c r="A2532" s="2">
        <v>2527</v>
      </c>
      <c r="B2532" s="2" t="str">
        <f>"00986917"</f>
        <v>00986917</v>
      </c>
      <c r="C2532" s="3" t="s">
        <v>8</v>
      </c>
    </row>
    <row r="2533" spans="1:3" x14ac:dyDescent="0.45">
      <c r="A2533" s="2">
        <v>2528</v>
      </c>
      <c r="B2533" s="2" t="str">
        <f>"00986923"</f>
        <v>00986923</v>
      </c>
      <c r="C2533" s="3" t="s">
        <v>4</v>
      </c>
    </row>
    <row r="2534" spans="1:3" x14ac:dyDescent="0.45">
      <c r="A2534" s="2">
        <v>2529</v>
      </c>
      <c r="B2534" s="2" t="str">
        <f>"00986931"</f>
        <v>00986931</v>
      </c>
      <c r="C2534" s="3" t="s">
        <v>4</v>
      </c>
    </row>
    <row r="2535" spans="1:3" x14ac:dyDescent="0.45">
      <c r="A2535" s="2">
        <v>2530</v>
      </c>
      <c r="B2535" s="2" t="str">
        <f>"00986943"</f>
        <v>00986943</v>
      </c>
      <c r="C2535" s="3" t="s">
        <v>6</v>
      </c>
    </row>
    <row r="2536" spans="1:3" x14ac:dyDescent="0.45">
      <c r="A2536" s="2">
        <v>2531</v>
      </c>
      <c r="B2536" s="2" t="str">
        <f>"00986954"</f>
        <v>00986954</v>
      </c>
      <c r="C2536" s="3" t="s">
        <v>4</v>
      </c>
    </row>
    <row r="2537" spans="1:3" x14ac:dyDescent="0.45">
      <c r="A2537" s="2">
        <v>2532</v>
      </c>
      <c r="B2537" s="2" t="str">
        <f>"00986990"</f>
        <v>00986990</v>
      </c>
      <c r="C2537" s="3" t="str">
        <f>"002"</f>
        <v>002</v>
      </c>
    </row>
    <row r="2538" spans="1:3" x14ac:dyDescent="0.45">
      <c r="A2538" s="2">
        <v>2533</v>
      </c>
      <c r="B2538" s="2" t="str">
        <f>"00987002"</f>
        <v>00987002</v>
      </c>
      <c r="C2538" s="3" t="s">
        <v>4</v>
      </c>
    </row>
    <row r="2539" spans="1:3" x14ac:dyDescent="0.45">
      <c r="A2539" s="2">
        <v>2534</v>
      </c>
      <c r="B2539" s="2" t="str">
        <f>"00987003"</f>
        <v>00987003</v>
      </c>
      <c r="C2539" s="3" t="s">
        <v>8</v>
      </c>
    </row>
    <row r="2540" spans="1:3" x14ac:dyDescent="0.45">
      <c r="A2540" s="2">
        <v>2535</v>
      </c>
      <c r="B2540" s="2" t="str">
        <f>"00987026"</f>
        <v>00987026</v>
      </c>
      <c r="C2540" s="3" t="s">
        <v>4</v>
      </c>
    </row>
    <row r="2541" spans="1:3" x14ac:dyDescent="0.45">
      <c r="A2541" s="2">
        <v>2536</v>
      </c>
      <c r="B2541" s="2" t="str">
        <f>"00987037"</f>
        <v>00987037</v>
      </c>
      <c r="C2541" s="3" t="s">
        <v>4</v>
      </c>
    </row>
    <row r="2542" spans="1:3" x14ac:dyDescent="0.45">
      <c r="A2542" s="2">
        <v>2537</v>
      </c>
      <c r="B2542" s="2" t="str">
        <f>"00987054"</f>
        <v>00987054</v>
      </c>
      <c r="C2542" s="3" t="s">
        <v>4</v>
      </c>
    </row>
    <row r="2543" spans="1:3" x14ac:dyDescent="0.45">
      <c r="A2543" s="2">
        <v>2538</v>
      </c>
      <c r="B2543" s="2" t="str">
        <f>"00987138"</f>
        <v>00987138</v>
      </c>
      <c r="C2543" s="3" t="s">
        <v>4</v>
      </c>
    </row>
    <row r="2544" spans="1:3" x14ac:dyDescent="0.45">
      <c r="A2544" s="2">
        <v>2539</v>
      </c>
      <c r="B2544" s="2" t="str">
        <f>"00987168"</f>
        <v>00987168</v>
      </c>
      <c r="C2544" s="3" t="s">
        <v>4</v>
      </c>
    </row>
    <row r="2545" spans="1:3" x14ac:dyDescent="0.45">
      <c r="A2545" s="2">
        <v>2540</v>
      </c>
      <c r="B2545" s="2" t="str">
        <f>"00987187"</f>
        <v>00987187</v>
      </c>
      <c r="C2545" s="3" t="s">
        <v>8</v>
      </c>
    </row>
    <row r="2546" spans="1:3" x14ac:dyDescent="0.45">
      <c r="A2546" s="2">
        <v>2541</v>
      </c>
      <c r="B2546" s="2" t="str">
        <f>"00987192"</f>
        <v>00987192</v>
      </c>
      <c r="C2546" s="3" t="s">
        <v>4</v>
      </c>
    </row>
    <row r="2547" spans="1:3" x14ac:dyDescent="0.45">
      <c r="A2547" s="2">
        <v>2542</v>
      </c>
      <c r="B2547" s="2" t="str">
        <f>"200712000955"</f>
        <v>200712000955</v>
      </c>
      <c r="C2547" s="3" t="s">
        <v>10</v>
      </c>
    </row>
    <row r="2548" spans="1:3" x14ac:dyDescent="0.45">
      <c r="A2548" s="2">
        <v>2543</v>
      </c>
      <c r="B2548" s="2" t="str">
        <f>"200712001188"</f>
        <v>200712001188</v>
      </c>
      <c r="C2548" s="3" t="s">
        <v>10</v>
      </c>
    </row>
    <row r="2549" spans="1:3" x14ac:dyDescent="0.45">
      <c r="A2549" s="2">
        <v>2544</v>
      </c>
      <c r="B2549" s="2" t="str">
        <f>"200712003568"</f>
        <v>200712003568</v>
      </c>
      <c r="C2549" s="3" t="s">
        <v>10</v>
      </c>
    </row>
    <row r="2550" spans="1:3" x14ac:dyDescent="0.45">
      <c r="A2550" s="2">
        <v>2545</v>
      </c>
      <c r="B2550" s="2" t="str">
        <f>"200801007910"</f>
        <v>200801007910</v>
      </c>
      <c r="C2550" s="3" t="s">
        <v>10</v>
      </c>
    </row>
    <row r="2551" spans="1:3" x14ac:dyDescent="0.45">
      <c r="A2551" s="2">
        <v>2546</v>
      </c>
      <c r="B2551" s="2" t="str">
        <f>"200802003964"</f>
        <v>200802003964</v>
      </c>
      <c r="C2551" s="3" t="s">
        <v>10</v>
      </c>
    </row>
    <row r="2552" spans="1:3" x14ac:dyDescent="0.45">
      <c r="A2552" s="2">
        <v>2547</v>
      </c>
      <c r="B2552" s="2" t="str">
        <f>"200805000853"</f>
        <v>200805000853</v>
      </c>
      <c r="C2552" s="3" t="s">
        <v>10</v>
      </c>
    </row>
    <row r="2553" spans="1:3" x14ac:dyDescent="0.45">
      <c r="A2553" s="2">
        <v>2548</v>
      </c>
      <c r="B2553" s="2" t="str">
        <f>"200809000914"</f>
        <v>200809000914</v>
      </c>
      <c r="C2553" s="3" t="s">
        <v>10</v>
      </c>
    </row>
    <row r="2554" spans="1:3" x14ac:dyDescent="0.45">
      <c r="A2554" s="2">
        <v>2549</v>
      </c>
      <c r="B2554" s="2" t="str">
        <f>"200810000053"</f>
        <v>200810000053</v>
      </c>
      <c r="C2554" s="3" t="s">
        <v>10</v>
      </c>
    </row>
    <row r="2555" spans="1:3" x14ac:dyDescent="0.45">
      <c r="A2555" s="2">
        <v>2550</v>
      </c>
      <c r="B2555" s="2" t="str">
        <f>"201209000051"</f>
        <v>201209000051</v>
      </c>
      <c r="C2555" s="3" t="s">
        <v>8</v>
      </c>
    </row>
    <row r="2556" spans="1:3" x14ac:dyDescent="0.45">
      <c r="A2556" s="2">
        <v>2551</v>
      </c>
      <c r="B2556" s="2" t="str">
        <f>"201303000337"</f>
        <v>201303000337</v>
      </c>
      <c r="C2556" s="3" t="s">
        <v>4</v>
      </c>
    </row>
    <row r="2557" spans="1:3" x14ac:dyDescent="0.45">
      <c r="A2557" s="2">
        <v>2552</v>
      </c>
      <c r="B2557" s="2" t="str">
        <f>"201303000754"</f>
        <v>201303000754</v>
      </c>
      <c r="C2557" s="3" t="s">
        <v>4</v>
      </c>
    </row>
    <row r="2558" spans="1:3" x14ac:dyDescent="0.45">
      <c r="A2558" s="2">
        <v>2553</v>
      </c>
      <c r="B2558" s="2" t="str">
        <f>"201303000903"</f>
        <v>201303000903</v>
      </c>
      <c r="C2558" s="3" t="s">
        <v>10</v>
      </c>
    </row>
    <row r="2559" spans="1:3" x14ac:dyDescent="0.45">
      <c r="A2559" s="2">
        <v>2554</v>
      </c>
      <c r="B2559" s="2" t="str">
        <f>"201304000013"</f>
        <v>201304000013</v>
      </c>
      <c r="C2559" s="3" t="s">
        <v>10</v>
      </c>
    </row>
    <row r="2560" spans="1:3" x14ac:dyDescent="0.45">
      <c r="A2560" s="2">
        <v>2555</v>
      </c>
      <c r="B2560" s="2" t="str">
        <f>"201304001170"</f>
        <v>201304001170</v>
      </c>
      <c r="C2560" s="3" t="str">
        <f>"002"</f>
        <v>002</v>
      </c>
    </row>
    <row r="2561" spans="1:3" x14ac:dyDescent="0.45">
      <c r="A2561" s="2">
        <v>2556</v>
      </c>
      <c r="B2561" s="2" t="str">
        <f>"201304002699"</f>
        <v>201304002699</v>
      </c>
      <c r="C2561" s="3" t="s">
        <v>8</v>
      </c>
    </row>
    <row r="2562" spans="1:3" x14ac:dyDescent="0.45">
      <c r="A2562" s="2">
        <v>2557</v>
      </c>
      <c r="B2562" s="2" t="str">
        <f>"201304002794"</f>
        <v>201304002794</v>
      </c>
      <c r="C2562" s="3" t="s">
        <v>10</v>
      </c>
    </row>
    <row r="2563" spans="1:3" x14ac:dyDescent="0.45">
      <c r="A2563" s="2">
        <v>2558</v>
      </c>
      <c r="B2563" s="2" t="str">
        <f>"201304003553"</f>
        <v>201304003553</v>
      </c>
      <c r="C2563" s="3" t="s">
        <v>10</v>
      </c>
    </row>
    <row r="2564" spans="1:3" x14ac:dyDescent="0.45">
      <c r="A2564" s="2">
        <v>2559</v>
      </c>
      <c r="B2564" s="2" t="str">
        <f>"201304006218"</f>
        <v>201304006218</v>
      </c>
      <c r="C2564" s="3" t="s">
        <v>10</v>
      </c>
    </row>
    <row r="2565" spans="1:3" x14ac:dyDescent="0.45">
      <c r="A2565" s="2">
        <v>2560</v>
      </c>
      <c r="B2565" s="2" t="str">
        <f>"201401000199"</f>
        <v>201401000199</v>
      </c>
      <c r="C2565" s="3" t="s">
        <v>11</v>
      </c>
    </row>
    <row r="2566" spans="1:3" x14ac:dyDescent="0.45">
      <c r="A2566" s="2">
        <v>2561</v>
      </c>
      <c r="B2566" s="2" t="str">
        <f>"201401000211"</f>
        <v>201401000211</v>
      </c>
      <c r="C2566" s="3" t="s">
        <v>4</v>
      </c>
    </row>
    <row r="2567" spans="1:3" x14ac:dyDescent="0.45">
      <c r="A2567" s="2">
        <v>2562</v>
      </c>
      <c r="B2567" s="2" t="str">
        <f>"201402001559"</f>
        <v>201402001559</v>
      </c>
      <c r="C2567" s="3" t="s">
        <v>4</v>
      </c>
    </row>
    <row r="2568" spans="1:3" x14ac:dyDescent="0.45">
      <c r="A2568" s="2">
        <v>2563</v>
      </c>
      <c r="B2568" s="2" t="str">
        <f>"201402002421"</f>
        <v>201402002421</v>
      </c>
      <c r="C2568" s="3" t="s">
        <v>4</v>
      </c>
    </row>
    <row r="2569" spans="1:3" x14ac:dyDescent="0.45">
      <c r="A2569" s="2">
        <v>2564</v>
      </c>
      <c r="B2569" s="2" t="str">
        <f>"201402003656"</f>
        <v>201402003656</v>
      </c>
      <c r="C2569" s="3" t="s">
        <v>4</v>
      </c>
    </row>
    <row r="2570" spans="1:3" x14ac:dyDescent="0.45">
      <c r="A2570" s="2">
        <v>2565</v>
      </c>
      <c r="B2570" s="2" t="str">
        <f>"201402004419"</f>
        <v>201402004419</v>
      </c>
      <c r="C2570" s="3" t="str">
        <f>"002"</f>
        <v>002</v>
      </c>
    </row>
    <row r="2571" spans="1:3" x14ac:dyDescent="0.45">
      <c r="A2571" s="2">
        <v>2566</v>
      </c>
      <c r="B2571" s="2" t="str">
        <f>"201402004563"</f>
        <v>201402004563</v>
      </c>
      <c r="C2571" s="3" t="s">
        <v>4</v>
      </c>
    </row>
    <row r="2572" spans="1:3" x14ac:dyDescent="0.45">
      <c r="A2572" s="2">
        <v>2567</v>
      </c>
      <c r="B2572" s="2" t="str">
        <f>"201402006281"</f>
        <v>201402006281</v>
      </c>
      <c r="C2572" s="3" t="s">
        <v>10</v>
      </c>
    </row>
    <row r="2573" spans="1:3" x14ac:dyDescent="0.45">
      <c r="A2573" s="2">
        <v>2568</v>
      </c>
      <c r="B2573" s="2" t="str">
        <f>"201402007004"</f>
        <v>201402007004</v>
      </c>
      <c r="C2573" s="3" t="s">
        <v>4</v>
      </c>
    </row>
    <row r="2574" spans="1:3" x14ac:dyDescent="0.45">
      <c r="A2574" s="2">
        <v>2569</v>
      </c>
      <c r="B2574" s="2" t="str">
        <f>"201402008150"</f>
        <v>201402008150</v>
      </c>
      <c r="C2574" s="3" t="s">
        <v>8</v>
      </c>
    </row>
    <row r="2575" spans="1:3" x14ac:dyDescent="0.45">
      <c r="A2575" s="2">
        <v>2570</v>
      </c>
      <c r="B2575" s="2" t="str">
        <f>"201402009043"</f>
        <v>201402009043</v>
      </c>
      <c r="C2575" s="3" t="s">
        <v>4</v>
      </c>
    </row>
    <row r="2576" spans="1:3" x14ac:dyDescent="0.45">
      <c r="A2576" s="2">
        <v>2571</v>
      </c>
      <c r="B2576" s="2" t="str">
        <f>"201402010101"</f>
        <v>201402010101</v>
      </c>
      <c r="C2576" s="3" t="s">
        <v>4</v>
      </c>
    </row>
    <row r="2577" spans="1:3" x14ac:dyDescent="0.45">
      <c r="A2577" s="2">
        <v>2572</v>
      </c>
      <c r="B2577" s="2" t="str">
        <f>"201403000242"</f>
        <v>201403000242</v>
      </c>
      <c r="C2577" s="3" t="str">
        <f>"002"</f>
        <v>002</v>
      </c>
    </row>
    <row r="2578" spans="1:3" x14ac:dyDescent="0.45">
      <c r="A2578" s="2">
        <v>2573</v>
      </c>
      <c r="B2578" s="2" t="str">
        <f>"201404000180"</f>
        <v>201404000180</v>
      </c>
      <c r="C2578" s="3" t="str">
        <f>"004"</f>
        <v>004</v>
      </c>
    </row>
    <row r="2579" spans="1:3" x14ac:dyDescent="0.45">
      <c r="A2579" s="2">
        <v>2574</v>
      </c>
      <c r="B2579" s="2" t="str">
        <f>"201405000118"</f>
        <v>201405000118</v>
      </c>
      <c r="C2579" s="3" t="s">
        <v>4</v>
      </c>
    </row>
    <row r="2580" spans="1:3" x14ac:dyDescent="0.45">
      <c r="A2580" s="2">
        <v>2575</v>
      </c>
      <c r="B2580" s="2" t="str">
        <f>"201405000312"</f>
        <v>201405000312</v>
      </c>
      <c r="C2580" s="3" t="s">
        <v>8</v>
      </c>
    </row>
    <row r="2581" spans="1:3" x14ac:dyDescent="0.45">
      <c r="A2581" s="2">
        <v>2576</v>
      </c>
      <c r="B2581" s="2" t="str">
        <f>"201405000689"</f>
        <v>201405000689</v>
      </c>
      <c r="C2581" s="3" t="s">
        <v>4</v>
      </c>
    </row>
    <row r="2582" spans="1:3" x14ac:dyDescent="0.45">
      <c r="A2582" s="2">
        <v>2577</v>
      </c>
      <c r="B2582" s="2" t="str">
        <f>"201405001073"</f>
        <v>201405001073</v>
      </c>
      <c r="C2582" s="3" t="s">
        <v>10</v>
      </c>
    </row>
    <row r="2583" spans="1:3" x14ac:dyDescent="0.45">
      <c r="A2583" s="2">
        <v>2578</v>
      </c>
      <c r="B2583" s="2" t="str">
        <f>"201405001312"</f>
        <v>201405001312</v>
      </c>
      <c r="C2583" s="3" t="s">
        <v>4</v>
      </c>
    </row>
    <row r="2584" spans="1:3" x14ac:dyDescent="0.45">
      <c r="A2584" s="2">
        <v>2579</v>
      </c>
      <c r="B2584" s="2" t="str">
        <f>"201405001412"</f>
        <v>201405001412</v>
      </c>
      <c r="C2584" s="3" t="s">
        <v>8</v>
      </c>
    </row>
    <row r="2585" spans="1:3" x14ac:dyDescent="0.45">
      <c r="A2585" s="2">
        <v>2580</v>
      </c>
      <c r="B2585" s="2" t="str">
        <f>"201405001852"</f>
        <v>201405001852</v>
      </c>
      <c r="C2585" s="3" t="s">
        <v>4</v>
      </c>
    </row>
    <row r="2586" spans="1:3" x14ac:dyDescent="0.45">
      <c r="A2586" s="2">
        <v>2581</v>
      </c>
      <c r="B2586" s="2" t="str">
        <f>"201405001898"</f>
        <v>201405001898</v>
      </c>
      <c r="C2586" s="3" t="s">
        <v>4</v>
      </c>
    </row>
    <row r="2587" spans="1:3" x14ac:dyDescent="0.45">
      <c r="A2587" s="2">
        <v>2582</v>
      </c>
      <c r="B2587" s="2" t="str">
        <f>"201405001934"</f>
        <v>201405001934</v>
      </c>
      <c r="C2587" s="3" t="s">
        <v>4</v>
      </c>
    </row>
    <row r="2588" spans="1:3" x14ac:dyDescent="0.45">
      <c r="A2588" s="2">
        <v>2583</v>
      </c>
      <c r="B2588" s="2" t="str">
        <f>"201405002211"</f>
        <v>201405002211</v>
      </c>
      <c r="C2588" s="3" t="s">
        <v>4</v>
      </c>
    </row>
    <row r="2589" spans="1:3" x14ac:dyDescent="0.45">
      <c r="A2589" s="2">
        <v>2584</v>
      </c>
      <c r="B2589" s="2" t="str">
        <f>"201405002291"</f>
        <v>201405002291</v>
      </c>
      <c r="C2589" s="3" t="s">
        <v>4</v>
      </c>
    </row>
    <row r="2590" spans="1:3" x14ac:dyDescent="0.45">
      <c r="A2590" s="2">
        <v>2585</v>
      </c>
      <c r="B2590" s="2" t="str">
        <f>"201406000198"</f>
        <v>201406000198</v>
      </c>
      <c r="C2590" s="3" t="s">
        <v>4</v>
      </c>
    </row>
    <row r="2591" spans="1:3" x14ac:dyDescent="0.45">
      <c r="A2591" s="2">
        <v>2586</v>
      </c>
      <c r="B2591" s="2" t="str">
        <f>"201406001017"</f>
        <v>201406001017</v>
      </c>
      <c r="C2591" s="3" t="s">
        <v>4</v>
      </c>
    </row>
    <row r="2592" spans="1:3" x14ac:dyDescent="0.45">
      <c r="A2592" s="2">
        <v>2587</v>
      </c>
      <c r="B2592" s="2" t="str">
        <f>"201406001187"</f>
        <v>201406001187</v>
      </c>
      <c r="C2592" s="3" t="s">
        <v>5</v>
      </c>
    </row>
    <row r="2593" spans="1:3" x14ac:dyDescent="0.45">
      <c r="A2593" s="2">
        <v>2588</v>
      </c>
      <c r="B2593" s="2" t="str">
        <f>"201406001391"</f>
        <v>201406001391</v>
      </c>
      <c r="C2593" s="3" t="s">
        <v>8</v>
      </c>
    </row>
    <row r="2594" spans="1:3" x14ac:dyDescent="0.45">
      <c r="A2594" s="2">
        <v>2589</v>
      </c>
      <c r="B2594" s="2" t="str">
        <f>"201406001406"</f>
        <v>201406001406</v>
      </c>
      <c r="C2594" s="3" t="s">
        <v>8</v>
      </c>
    </row>
    <row r="2595" spans="1:3" x14ac:dyDescent="0.45">
      <c r="A2595" s="2">
        <v>2590</v>
      </c>
      <c r="B2595" s="2" t="str">
        <f>"201406001599"</f>
        <v>201406001599</v>
      </c>
      <c r="C2595" s="3" t="s">
        <v>4</v>
      </c>
    </row>
    <row r="2596" spans="1:3" x14ac:dyDescent="0.45">
      <c r="A2596" s="2">
        <v>2591</v>
      </c>
      <c r="B2596" s="2" t="str">
        <f>"201406001876"</f>
        <v>201406001876</v>
      </c>
      <c r="C2596" s="3" t="s">
        <v>4</v>
      </c>
    </row>
    <row r="2597" spans="1:3" x14ac:dyDescent="0.45">
      <c r="A2597" s="2">
        <v>2592</v>
      </c>
      <c r="B2597" s="2" t="str">
        <f>"201406001927"</f>
        <v>201406001927</v>
      </c>
      <c r="C2597" s="3" t="s">
        <v>4</v>
      </c>
    </row>
    <row r="2598" spans="1:3" x14ac:dyDescent="0.45">
      <c r="A2598" s="2">
        <v>2593</v>
      </c>
      <c r="B2598" s="2" t="str">
        <f>"201406002066"</f>
        <v>201406002066</v>
      </c>
      <c r="C2598" s="3" t="s">
        <v>11</v>
      </c>
    </row>
    <row r="2599" spans="1:3" x14ac:dyDescent="0.45">
      <c r="A2599" s="2">
        <v>2594</v>
      </c>
      <c r="B2599" s="2" t="str">
        <f>"201406002330"</f>
        <v>201406002330</v>
      </c>
      <c r="C2599" s="3" t="s">
        <v>4</v>
      </c>
    </row>
    <row r="2600" spans="1:3" x14ac:dyDescent="0.45">
      <c r="A2600" s="2">
        <v>2595</v>
      </c>
      <c r="B2600" s="2" t="str">
        <f>"201406002406"</f>
        <v>201406002406</v>
      </c>
      <c r="C2600" s="3" t="s">
        <v>11</v>
      </c>
    </row>
    <row r="2601" spans="1:3" x14ac:dyDescent="0.45">
      <c r="A2601" s="2">
        <v>2596</v>
      </c>
      <c r="B2601" s="2" t="str">
        <f>"201406003112"</f>
        <v>201406003112</v>
      </c>
      <c r="C2601" s="3" t="s">
        <v>4</v>
      </c>
    </row>
    <row r="2602" spans="1:3" x14ac:dyDescent="0.45">
      <c r="A2602" s="2">
        <v>2597</v>
      </c>
      <c r="B2602" s="2" t="str">
        <f>"201406003395"</f>
        <v>201406003395</v>
      </c>
      <c r="C2602" s="3" t="s">
        <v>4</v>
      </c>
    </row>
    <row r="2603" spans="1:3" x14ac:dyDescent="0.45">
      <c r="A2603" s="2">
        <v>2598</v>
      </c>
      <c r="B2603" s="2" t="str">
        <f>"201406003525"</f>
        <v>201406003525</v>
      </c>
      <c r="C2603" s="3" t="s">
        <v>6</v>
      </c>
    </row>
    <row r="2604" spans="1:3" x14ac:dyDescent="0.45">
      <c r="A2604" s="2">
        <v>2599</v>
      </c>
      <c r="B2604" s="2" t="str">
        <f>"201406003733"</f>
        <v>201406003733</v>
      </c>
      <c r="C2604" s="3" t="s">
        <v>4</v>
      </c>
    </row>
    <row r="2605" spans="1:3" x14ac:dyDescent="0.45">
      <c r="A2605" s="2">
        <v>2600</v>
      </c>
      <c r="B2605" s="2" t="str">
        <f>"201406003826"</f>
        <v>201406003826</v>
      </c>
      <c r="C2605" s="3" t="s">
        <v>4</v>
      </c>
    </row>
    <row r="2606" spans="1:3" x14ac:dyDescent="0.45">
      <c r="A2606" s="2">
        <v>2601</v>
      </c>
      <c r="B2606" s="2" t="str">
        <f>"201406004230"</f>
        <v>201406004230</v>
      </c>
      <c r="C2606" s="3" t="s">
        <v>4</v>
      </c>
    </row>
    <row r="2607" spans="1:3" x14ac:dyDescent="0.45">
      <c r="A2607" s="2">
        <v>2602</v>
      </c>
      <c r="B2607" s="2" t="str">
        <f>"201406004299"</f>
        <v>201406004299</v>
      </c>
      <c r="C2607" s="3" t="str">
        <f>"004"</f>
        <v>004</v>
      </c>
    </row>
    <row r="2608" spans="1:3" x14ac:dyDescent="0.45">
      <c r="A2608" s="2">
        <v>2603</v>
      </c>
      <c r="B2608" s="2" t="str">
        <f>"201406004322"</f>
        <v>201406004322</v>
      </c>
      <c r="C2608" s="3" t="s">
        <v>4</v>
      </c>
    </row>
    <row r="2609" spans="1:3" x14ac:dyDescent="0.45">
      <c r="A2609" s="2">
        <v>2604</v>
      </c>
      <c r="B2609" s="2" t="str">
        <f>"201406004374"</f>
        <v>201406004374</v>
      </c>
      <c r="C2609" s="3" t="s">
        <v>4</v>
      </c>
    </row>
    <row r="2610" spans="1:3" x14ac:dyDescent="0.45">
      <c r="A2610" s="2">
        <v>2605</v>
      </c>
      <c r="B2610" s="2" t="str">
        <f>"201406004498"</f>
        <v>201406004498</v>
      </c>
      <c r="C2610" s="3" t="s">
        <v>4</v>
      </c>
    </row>
    <row r="2611" spans="1:3" x14ac:dyDescent="0.45">
      <c r="A2611" s="2">
        <v>2606</v>
      </c>
      <c r="B2611" s="2" t="str">
        <f>"201406004686"</f>
        <v>201406004686</v>
      </c>
      <c r="C2611" s="3" t="s">
        <v>8</v>
      </c>
    </row>
    <row r="2612" spans="1:3" x14ac:dyDescent="0.45">
      <c r="A2612" s="2">
        <v>2607</v>
      </c>
      <c r="B2612" s="2" t="str">
        <f>"201406004883"</f>
        <v>201406004883</v>
      </c>
      <c r="C2612" s="3" t="s">
        <v>6</v>
      </c>
    </row>
    <row r="2613" spans="1:3" x14ac:dyDescent="0.45">
      <c r="A2613" s="2">
        <v>2608</v>
      </c>
      <c r="B2613" s="2" t="str">
        <f>"201406004919"</f>
        <v>201406004919</v>
      </c>
      <c r="C2613" s="3" t="s">
        <v>4</v>
      </c>
    </row>
    <row r="2614" spans="1:3" x14ac:dyDescent="0.45">
      <c r="A2614" s="2">
        <v>2609</v>
      </c>
      <c r="B2614" s="2" t="str">
        <f>"201406005134"</f>
        <v>201406005134</v>
      </c>
      <c r="C2614" s="3" t="str">
        <f>"002"</f>
        <v>002</v>
      </c>
    </row>
    <row r="2615" spans="1:3" x14ac:dyDescent="0.45">
      <c r="A2615" s="2">
        <v>2610</v>
      </c>
      <c r="B2615" s="2" t="str">
        <f>"201406005474"</f>
        <v>201406005474</v>
      </c>
      <c r="C2615" s="3" t="s">
        <v>4</v>
      </c>
    </row>
    <row r="2616" spans="1:3" x14ac:dyDescent="0.45">
      <c r="A2616" s="2">
        <v>2611</v>
      </c>
      <c r="B2616" s="2" t="str">
        <f>"201406005756"</f>
        <v>201406005756</v>
      </c>
      <c r="C2616" s="3" t="s">
        <v>4</v>
      </c>
    </row>
    <row r="2617" spans="1:3" x14ac:dyDescent="0.45">
      <c r="A2617" s="2">
        <v>2612</v>
      </c>
      <c r="B2617" s="2" t="str">
        <f>"201406006035"</f>
        <v>201406006035</v>
      </c>
      <c r="C2617" s="3" t="s">
        <v>4</v>
      </c>
    </row>
    <row r="2618" spans="1:3" x14ac:dyDescent="0.45">
      <c r="A2618" s="2">
        <v>2613</v>
      </c>
      <c r="B2618" s="2" t="str">
        <f>"201406006642"</f>
        <v>201406006642</v>
      </c>
      <c r="C2618" s="3" t="s">
        <v>4</v>
      </c>
    </row>
    <row r="2619" spans="1:3" x14ac:dyDescent="0.45">
      <c r="A2619" s="2">
        <v>2614</v>
      </c>
      <c r="B2619" s="2" t="str">
        <f>"201406006872"</f>
        <v>201406006872</v>
      </c>
      <c r="C2619" s="3" t="s">
        <v>4</v>
      </c>
    </row>
    <row r="2620" spans="1:3" x14ac:dyDescent="0.45">
      <c r="A2620" s="2">
        <v>2615</v>
      </c>
      <c r="B2620" s="2" t="str">
        <f>"201406006981"</f>
        <v>201406006981</v>
      </c>
      <c r="C2620" s="3" t="s">
        <v>10</v>
      </c>
    </row>
    <row r="2621" spans="1:3" x14ac:dyDescent="0.45">
      <c r="A2621" s="2">
        <v>2616</v>
      </c>
      <c r="B2621" s="2" t="str">
        <f>"201406007016"</f>
        <v>201406007016</v>
      </c>
      <c r="C2621" s="3" t="s">
        <v>4</v>
      </c>
    </row>
    <row r="2622" spans="1:3" x14ac:dyDescent="0.45">
      <c r="A2622" s="2">
        <v>2617</v>
      </c>
      <c r="B2622" s="2" t="str">
        <f>"201406007302"</f>
        <v>201406007302</v>
      </c>
      <c r="C2622" s="3" t="s">
        <v>4</v>
      </c>
    </row>
    <row r="2623" spans="1:3" x14ac:dyDescent="0.45">
      <c r="A2623" s="2">
        <v>2618</v>
      </c>
      <c r="B2623" s="2" t="str">
        <f>"201406007742"</f>
        <v>201406007742</v>
      </c>
      <c r="C2623" s="3" t="s">
        <v>8</v>
      </c>
    </row>
    <row r="2624" spans="1:3" x14ac:dyDescent="0.45">
      <c r="A2624" s="2">
        <v>2619</v>
      </c>
      <c r="B2624" s="2" t="str">
        <f>"201406007860"</f>
        <v>201406007860</v>
      </c>
      <c r="C2624" s="3" t="s">
        <v>8</v>
      </c>
    </row>
    <row r="2625" spans="1:3" x14ac:dyDescent="0.45">
      <c r="A2625" s="2">
        <v>2620</v>
      </c>
      <c r="B2625" s="2" t="str">
        <f>"201406008044"</f>
        <v>201406008044</v>
      </c>
      <c r="C2625" s="3" t="s">
        <v>4</v>
      </c>
    </row>
    <row r="2626" spans="1:3" x14ac:dyDescent="0.45">
      <c r="A2626" s="2">
        <v>2621</v>
      </c>
      <c r="B2626" s="2" t="str">
        <f>"201406008079"</f>
        <v>201406008079</v>
      </c>
      <c r="C2626" s="3" t="s">
        <v>6</v>
      </c>
    </row>
    <row r="2627" spans="1:3" x14ac:dyDescent="0.45">
      <c r="A2627" s="2">
        <v>2622</v>
      </c>
      <c r="B2627" s="2" t="str">
        <f>"201406008193"</f>
        <v>201406008193</v>
      </c>
      <c r="C2627" s="3" t="s">
        <v>11</v>
      </c>
    </row>
    <row r="2628" spans="1:3" x14ac:dyDescent="0.45">
      <c r="A2628" s="2">
        <v>2623</v>
      </c>
      <c r="B2628" s="2" t="str">
        <f>"201406008400"</f>
        <v>201406008400</v>
      </c>
      <c r="C2628" s="3" t="s">
        <v>8</v>
      </c>
    </row>
    <row r="2629" spans="1:3" x14ac:dyDescent="0.45">
      <c r="A2629" s="2">
        <v>2624</v>
      </c>
      <c r="B2629" s="2" t="str">
        <f>"201406008451"</f>
        <v>201406008451</v>
      </c>
      <c r="C2629" s="3" t="s">
        <v>6</v>
      </c>
    </row>
    <row r="2630" spans="1:3" x14ac:dyDescent="0.45">
      <c r="A2630" s="2">
        <v>2625</v>
      </c>
      <c r="B2630" s="2" t="str">
        <f>"201406008750"</f>
        <v>201406008750</v>
      </c>
      <c r="C2630" s="3" t="s">
        <v>4</v>
      </c>
    </row>
    <row r="2631" spans="1:3" x14ac:dyDescent="0.45">
      <c r="A2631" s="2">
        <v>2626</v>
      </c>
      <c r="B2631" s="2" t="str">
        <f>"201406009064"</f>
        <v>201406009064</v>
      </c>
      <c r="C2631" s="3" t="s">
        <v>4</v>
      </c>
    </row>
    <row r="2632" spans="1:3" x14ac:dyDescent="0.45">
      <c r="A2632" s="2">
        <v>2627</v>
      </c>
      <c r="B2632" s="2" t="str">
        <f>"201406009737"</f>
        <v>201406009737</v>
      </c>
      <c r="C2632" s="3" t="str">
        <f>"004"</f>
        <v>004</v>
      </c>
    </row>
    <row r="2633" spans="1:3" x14ac:dyDescent="0.45">
      <c r="A2633" s="2">
        <v>2628</v>
      </c>
      <c r="B2633" s="2" t="str">
        <f>"201406009961"</f>
        <v>201406009961</v>
      </c>
      <c r="C2633" s="3" t="str">
        <f>"004"</f>
        <v>004</v>
      </c>
    </row>
    <row r="2634" spans="1:3" x14ac:dyDescent="0.45">
      <c r="A2634" s="2">
        <v>2629</v>
      </c>
      <c r="B2634" s="2" t="str">
        <f>"201406010055"</f>
        <v>201406010055</v>
      </c>
      <c r="C2634" s="3" t="s">
        <v>6</v>
      </c>
    </row>
    <row r="2635" spans="1:3" x14ac:dyDescent="0.45">
      <c r="A2635" s="2">
        <v>2630</v>
      </c>
      <c r="B2635" s="2" t="str">
        <f>"201406010872"</f>
        <v>201406010872</v>
      </c>
      <c r="C2635" s="3" t="s">
        <v>10</v>
      </c>
    </row>
    <row r="2636" spans="1:3" x14ac:dyDescent="0.45">
      <c r="A2636" s="2">
        <v>2631</v>
      </c>
      <c r="B2636" s="2" t="str">
        <f>"201406011059"</f>
        <v>201406011059</v>
      </c>
      <c r="C2636" s="3" t="s">
        <v>5</v>
      </c>
    </row>
    <row r="2637" spans="1:3" x14ac:dyDescent="0.45">
      <c r="A2637" s="2">
        <v>2632</v>
      </c>
      <c r="B2637" s="2" t="str">
        <f>"201406011309"</f>
        <v>201406011309</v>
      </c>
      <c r="C2637" s="3" t="s">
        <v>10</v>
      </c>
    </row>
    <row r="2638" spans="1:3" x14ac:dyDescent="0.45">
      <c r="A2638" s="2">
        <v>2633</v>
      </c>
      <c r="B2638" s="2" t="str">
        <f>"201406011383"</f>
        <v>201406011383</v>
      </c>
      <c r="C2638" s="3" t="s">
        <v>4</v>
      </c>
    </row>
    <row r="2639" spans="1:3" x14ac:dyDescent="0.45">
      <c r="A2639" s="2">
        <v>2634</v>
      </c>
      <c r="B2639" s="2" t="str">
        <f>"201406012485"</f>
        <v>201406012485</v>
      </c>
      <c r="C2639" s="3" t="s">
        <v>4</v>
      </c>
    </row>
    <row r="2640" spans="1:3" x14ac:dyDescent="0.45">
      <c r="A2640" s="2">
        <v>2635</v>
      </c>
      <c r="B2640" s="2" t="str">
        <f>"201406012673"</f>
        <v>201406012673</v>
      </c>
      <c r="C2640" s="3" t="s">
        <v>4</v>
      </c>
    </row>
    <row r="2641" spans="1:3" x14ac:dyDescent="0.45">
      <c r="A2641" s="2">
        <v>2636</v>
      </c>
      <c r="B2641" s="2" t="str">
        <f>"201406013165"</f>
        <v>201406013165</v>
      </c>
      <c r="C2641" s="3" t="s">
        <v>4</v>
      </c>
    </row>
    <row r="2642" spans="1:3" x14ac:dyDescent="0.45">
      <c r="A2642" s="2">
        <v>2637</v>
      </c>
      <c r="B2642" s="2" t="str">
        <f>"201406013193"</f>
        <v>201406013193</v>
      </c>
      <c r="C2642" s="3" t="s">
        <v>4</v>
      </c>
    </row>
    <row r="2643" spans="1:3" x14ac:dyDescent="0.45">
      <c r="A2643" s="2">
        <v>2638</v>
      </c>
      <c r="B2643" s="2" t="str">
        <f>"201406013221"</f>
        <v>201406013221</v>
      </c>
      <c r="C2643" s="3" t="s">
        <v>4</v>
      </c>
    </row>
    <row r="2644" spans="1:3" x14ac:dyDescent="0.45">
      <c r="A2644" s="2">
        <v>2639</v>
      </c>
      <c r="B2644" s="2" t="str">
        <f>"201406013829"</f>
        <v>201406013829</v>
      </c>
      <c r="C2644" s="3" t="str">
        <f>"002"</f>
        <v>002</v>
      </c>
    </row>
    <row r="2645" spans="1:3" x14ac:dyDescent="0.45">
      <c r="A2645" s="2">
        <v>2640</v>
      </c>
      <c r="B2645" s="2" t="str">
        <f>"201406014441"</f>
        <v>201406014441</v>
      </c>
      <c r="C2645" s="3" t="s">
        <v>4</v>
      </c>
    </row>
    <row r="2646" spans="1:3" x14ac:dyDescent="0.45">
      <c r="A2646" s="2">
        <v>2641</v>
      </c>
      <c r="B2646" s="2" t="str">
        <f>"201406014872"</f>
        <v>201406014872</v>
      </c>
      <c r="C2646" s="3" t="s">
        <v>10</v>
      </c>
    </row>
    <row r="2647" spans="1:3" x14ac:dyDescent="0.45">
      <c r="A2647" s="2">
        <v>2642</v>
      </c>
      <c r="B2647" s="2" t="str">
        <f>"201406015138"</f>
        <v>201406015138</v>
      </c>
      <c r="C2647" s="3" t="s">
        <v>8</v>
      </c>
    </row>
    <row r="2648" spans="1:3" x14ac:dyDescent="0.45">
      <c r="A2648" s="2">
        <v>2643</v>
      </c>
      <c r="B2648" s="2" t="str">
        <f>"201406018538"</f>
        <v>201406018538</v>
      </c>
      <c r="C2648" s="3" t="s">
        <v>4</v>
      </c>
    </row>
    <row r="2649" spans="1:3" x14ac:dyDescent="0.45">
      <c r="A2649" s="2">
        <v>2644</v>
      </c>
      <c r="B2649" s="2" t="str">
        <f>"201406018712"</f>
        <v>201406018712</v>
      </c>
      <c r="C2649" s="3" t="s">
        <v>4</v>
      </c>
    </row>
    <row r="2650" spans="1:3" x14ac:dyDescent="0.45">
      <c r="A2650" s="2">
        <v>2645</v>
      </c>
      <c r="B2650" s="2" t="str">
        <f>"201406019010"</f>
        <v>201406019010</v>
      </c>
      <c r="C2650" s="3" t="s">
        <v>10</v>
      </c>
    </row>
    <row r="2651" spans="1:3" x14ac:dyDescent="0.45">
      <c r="A2651" s="2">
        <v>2646</v>
      </c>
      <c r="B2651" s="2" t="str">
        <f>"201409001391"</f>
        <v>201409001391</v>
      </c>
      <c r="C2651" s="3" t="s">
        <v>4</v>
      </c>
    </row>
    <row r="2652" spans="1:3" x14ac:dyDescent="0.45">
      <c r="A2652" s="2">
        <v>2647</v>
      </c>
      <c r="B2652" s="2" t="str">
        <f>"201409003192"</f>
        <v>201409003192</v>
      </c>
      <c r="C2652" s="3" t="s">
        <v>4</v>
      </c>
    </row>
    <row r="2653" spans="1:3" x14ac:dyDescent="0.45">
      <c r="A2653" s="2">
        <v>2648</v>
      </c>
      <c r="B2653" s="2" t="str">
        <f>"201409003318"</f>
        <v>201409003318</v>
      </c>
      <c r="C2653" s="3" t="s">
        <v>4</v>
      </c>
    </row>
    <row r="2654" spans="1:3" x14ac:dyDescent="0.45">
      <c r="A2654" s="2">
        <v>2649</v>
      </c>
      <c r="B2654" s="2" t="str">
        <f>"201409004002"</f>
        <v>201409004002</v>
      </c>
      <c r="C2654" s="3" t="s">
        <v>4</v>
      </c>
    </row>
    <row r="2655" spans="1:3" x14ac:dyDescent="0.45">
      <c r="A2655" s="2">
        <v>2650</v>
      </c>
      <c r="B2655" s="2" t="str">
        <f>"201409004290"</f>
        <v>201409004290</v>
      </c>
      <c r="C2655" s="3" t="s">
        <v>4</v>
      </c>
    </row>
    <row r="2656" spans="1:3" x14ac:dyDescent="0.45">
      <c r="A2656" s="2">
        <v>2651</v>
      </c>
      <c r="B2656" s="2" t="str">
        <f>"201409006451"</f>
        <v>201409006451</v>
      </c>
      <c r="C2656" s="3" t="s">
        <v>4</v>
      </c>
    </row>
    <row r="2657" spans="1:3" x14ac:dyDescent="0.45">
      <c r="A2657" s="2">
        <v>2652</v>
      </c>
      <c r="B2657" s="2" t="str">
        <f>"201409006666"</f>
        <v>201409006666</v>
      </c>
      <c r="C2657" s="3" t="s">
        <v>8</v>
      </c>
    </row>
    <row r="2658" spans="1:3" x14ac:dyDescent="0.45">
      <c r="A2658" s="2">
        <v>2653</v>
      </c>
      <c r="B2658" s="2" t="str">
        <f>"201409006777"</f>
        <v>201409006777</v>
      </c>
      <c r="C2658" s="3" t="str">
        <f>"002"</f>
        <v>002</v>
      </c>
    </row>
    <row r="2659" spans="1:3" x14ac:dyDescent="0.45">
      <c r="A2659" s="2">
        <v>2654</v>
      </c>
      <c r="B2659" s="2" t="str">
        <f>"201410001189"</f>
        <v>201410001189</v>
      </c>
      <c r="C2659" s="3" t="s">
        <v>10</v>
      </c>
    </row>
    <row r="2660" spans="1:3" x14ac:dyDescent="0.45">
      <c r="A2660" s="2">
        <v>2655</v>
      </c>
      <c r="B2660" s="2" t="str">
        <f>"201410001345"</f>
        <v>201410001345</v>
      </c>
      <c r="C2660" s="3" t="str">
        <f>"002"</f>
        <v>002</v>
      </c>
    </row>
    <row r="2661" spans="1:3" x14ac:dyDescent="0.45">
      <c r="A2661" s="2">
        <v>2656</v>
      </c>
      <c r="B2661" s="2" t="str">
        <f>"201410002293"</f>
        <v>201410002293</v>
      </c>
      <c r="C2661" s="3" t="s">
        <v>11</v>
      </c>
    </row>
    <row r="2662" spans="1:3" x14ac:dyDescent="0.45">
      <c r="A2662" s="2">
        <v>2657</v>
      </c>
      <c r="B2662" s="2" t="str">
        <f>"201410003250"</f>
        <v>201410003250</v>
      </c>
      <c r="C2662" s="3" t="s">
        <v>11</v>
      </c>
    </row>
    <row r="2663" spans="1:3" x14ac:dyDescent="0.45">
      <c r="A2663" s="2">
        <v>2658</v>
      </c>
      <c r="B2663" s="2" t="str">
        <f>"201410004072"</f>
        <v>201410004072</v>
      </c>
      <c r="C2663" s="3" t="s">
        <v>4</v>
      </c>
    </row>
    <row r="2664" spans="1:3" x14ac:dyDescent="0.45">
      <c r="A2664" s="2">
        <v>2659</v>
      </c>
      <c r="B2664" s="2" t="str">
        <f>"201410005468"</f>
        <v>201410005468</v>
      </c>
      <c r="C2664" s="3" t="s">
        <v>10</v>
      </c>
    </row>
    <row r="2665" spans="1:3" x14ac:dyDescent="0.45">
      <c r="A2665" s="2">
        <v>2660</v>
      </c>
      <c r="B2665" s="2" t="str">
        <f>"201410006165"</f>
        <v>201410006165</v>
      </c>
      <c r="C2665" s="3" t="s">
        <v>5</v>
      </c>
    </row>
    <row r="2666" spans="1:3" x14ac:dyDescent="0.45">
      <c r="A2666" s="2">
        <v>2661</v>
      </c>
      <c r="B2666" s="2" t="str">
        <f>"201410006326"</f>
        <v>201410006326</v>
      </c>
      <c r="C2666" s="3" t="s">
        <v>4</v>
      </c>
    </row>
    <row r="2667" spans="1:3" x14ac:dyDescent="0.45">
      <c r="A2667" s="2">
        <v>2662</v>
      </c>
      <c r="B2667" s="2" t="str">
        <f>"201410007429"</f>
        <v>201410007429</v>
      </c>
      <c r="C2667" s="3" t="s">
        <v>4</v>
      </c>
    </row>
    <row r="2668" spans="1:3" x14ac:dyDescent="0.45">
      <c r="A2668" s="2">
        <v>2663</v>
      </c>
      <c r="B2668" s="2" t="str">
        <f>"201410007524"</f>
        <v>201410007524</v>
      </c>
      <c r="C2668" s="3" t="s">
        <v>8</v>
      </c>
    </row>
    <row r="2669" spans="1:3" x14ac:dyDescent="0.45">
      <c r="A2669" s="2">
        <v>2664</v>
      </c>
      <c r="B2669" s="2" t="str">
        <f>"201410010366"</f>
        <v>201410010366</v>
      </c>
      <c r="C2669" s="3" t="s">
        <v>4</v>
      </c>
    </row>
    <row r="2670" spans="1:3" x14ac:dyDescent="0.45">
      <c r="A2670" s="2">
        <v>2665</v>
      </c>
      <c r="B2670" s="2" t="str">
        <f>"201410010881"</f>
        <v>201410010881</v>
      </c>
      <c r="C2670" s="3" t="s">
        <v>4</v>
      </c>
    </row>
    <row r="2671" spans="1:3" x14ac:dyDescent="0.45">
      <c r="A2671" s="2">
        <v>2666</v>
      </c>
      <c r="B2671" s="2" t="str">
        <f>"201410010950"</f>
        <v>201410010950</v>
      </c>
      <c r="C2671" s="3" t="s">
        <v>4</v>
      </c>
    </row>
    <row r="2672" spans="1:3" x14ac:dyDescent="0.45">
      <c r="A2672" s="2">
        <v>2667</v>
      </c>
      <c r="B2672" s="2" t="str">
        <f>"201410010972"</f>
        <v>201410010972</v>
      </c>
      <c r="C2672" s="3" t="s">
        <v>4</v>
      </c>
    </row>
    <row r="2673" spans="1:3" x14ac:dyDescent="0.45">
      <c r="A2673" s="2">
        <v>2668</v>
      </c>
      <c r="B2673" s="2" t="str">
        <f>"201410011622"</f>
        <v>201410011622</v>
      </c>
      <c r="C2673" s="3" t="str">
        <f>"002"</f>
        <v>002</v>
      </c>
    </row>
    <row r="2674" spans="1:3" x14ac:dyDescent="0.45">
      <c r="A2674" s="2">
        <v>2669</v>
      </c>
      <c r="B2674" s="2" t="str">
        <f>"201410012115"</f>
        <v>201410012115</v>
      </c>
      <c r="C2674" s="3" t="s">
        <v>4</v>
      </c>
    </row>
    <row r="2675" spans="1:3" x14ac:dyDescent="0.45">
      <c r="A2675" s="2">
        <v>2670</v>
      </c>
      <c r="B2675" s="2" t="str">
        <f>"201410012566"</f>
        <v>201410012566</v>
      </c>
      <c r="C2675" s="3" t="s">
        <v>10</v>
      </c>
    </row>
    <row r="2676" spans="1:3" x14ac:dyDescent="0.45">
      <c r="A2676" s="2">
        <v>2671</v>
      </c>
      <c r="B2676" s="2" t="str">
        <f>"201411000402"</f>
        <v>201411000402</v>
      </c>
      <c r="C2676" s="3" t="s">
        <v>10</v>
      </c>
    </row>
    <row r="2677" spans="1:3" x14ac:dyDescent="0.45">
      <c r="A2677" s="2">
        <v>2672</v>
      </c>
      <c r="B2677" s="2" t="str">
        <f>"201411000626"</f>
        <v>201411000626</v>
      </c>
      <c r="C2677" s="3" t="s">
        <v>11</v>
      </c>
    </row>
    <row r="2678" spans="1:3" x14ac:dyDescent="0.45">
      <c r="A2678" s="2">
        <v>2673</v>
      </c>
      <c r="B2678" s="2" t="str">
        <f>"201411000656"</f>
        <v>201411000656</v>
      </c>
      <c r="C2678" s="3" t="s">
        <v>4</v>
      </c>
    </row>
    <row r="2679" spans="1:3" x14ac:dyDescent="0.45">
      <c r="A2679" s="2">
        <v>2674</v>
      </c>
      <c r="B2679" s="2" t="str">
        <f>"201411001693"</f>
        <v>201411001693</v>
      </c>
      <c r="C2679" s="3" t="s">
        <v>4</v>
      </c>
    </row>
    <row r="2680" spans="1:3" x14ac:dyDescent="0.45">
      <c r="A2680" s="2">
        <v>2675</v>
      </c>
      <c r="B2680" s="2" t="str">
        <f>"201411002015"</f>
        <v>201411002015</v>
      </c>
      <c r="C2680" s="3" t="s">
        <v>8</v>
      </c>
    </row>
    <row r="2681" spans="1:3" x14ac:dyDescent="0.45">
      <c r="A2681" s="2">
        <v>2676</v>
      </c>
      <c r="B2681" s="2" t="str">
        <f>"201411002064"</f>
        <v>201411002064</v>
      </c>
      <c r="C2681" s="3" t="str">
        <f>"002"</f>
        <v>002</v>
      </c>
    </row>
    <row r="2682" spans="1:3" x14ac:dyDescent="0.45">
      <c r="A2682" s="2">
        <v>2677</v>
      </c>
      <c r="B2682" s="2" t="str">
        <f>"201411002338"</f>
        <v>201411002338</v>
      </c>
      <c r="C2682" s="3" t="str">
        <f>"004"</f>
        <v>004</v>
      </c>
    </row>
    <row r="2683" spans="1:3" x14ac:dyDescent="0.45">
      <c r="A2683" s="2">
        <v>2678</v>
      </c>
      <c r="B2683" s="2" t="str">
        <f>"201411002800"</f>
        <v>201411002800</v>
      </c>
      <c r="C2683" s="3" t="str">
        <f>"002"</f>
        <v>002</v>
      </c>
    </row>
    <row r="2684" spans="1:3" x14ac:dyDescent="0.45">
      <c r="A2684" s="2">
        <v>2679</v>
      </c>
      <c r="B2684" s="2" t="str">
        <f>"201411003190"</f>
        <v>201411003190</v>
      </c>
      <c r="C2684" s="3" t="s">
        <v>4</v>
      </c>
    </row>
    <row r="2685" spans="1:3" x14ac:dyDescent="0.45">
      <c r="A2685" s="2">
        <v>2680</v>
      </c>
      <c r="B2685" s="2" t="str">
        <f>"201412000447"</f>
        <v>201412000447</v>
      </c>
      <c r="C2685" s="3" t="s">
        <v>5</v>
      </c>
    </row>
    <row r="2686" spans="1:3" x14ac:dyDescent="0.45">
      <c r="A2686" s="2">
        <v>2681</v>
      </c>
      <c r="B2686" s="2" t="str">
        <f>"201412000550"</f>
        <v>201412000550</v>
      </c>
      <c r="C2686" s="3" t="s">
        <v>8</v>
      </c>
    </row>
    <row r="2687" spans="1:3" x14ac:dyDescent="0.45">
      <c r="A2687" s="2">
        <v>2682</v>
      </c>
      <c r="B2687" s="2" t="str">
        <f>"201412000604"</f>
        <v>201412000604</v>
      </c>
      <c r="C2687" s="3" t="s">
        <v>4</v>
      </c>
    </row>
    <row r="2688" spans="1:3" x14ac:dyDescent="0.45">
      <c r="A2688" s="2">
        <v>2683</v>
      </c>
      <c r="B2688" s="2" t="str">
        <f>"201412000631"</f>
        <v>201412000631</v>
      </c>
      <c r="C2688" s="3" t="s">
        <v>4</v>
      </c>
    </row>
    <row r="2689" spans="1:3" x14ac:dyDescent="0.45">
      <c r="A2689" s="2">
        <v>2684</v>
      </c>
      <c r="B2689" s="2" t="str">
        <f>"201412001396"</f>
        <v>201412001396</v>
      </c>
      <c r="C2689" s="3" t="s">
        <v>10</v>
      </c>
    </row>
    <row r="2690" spans="1:3" x14ac:dyDescent="0.45">
      <c r="A2690" s="2">
        <v>2685</v>
      </c>
      <c r="B2690" s="2" t="str">
        <f>"201412001744"</f>
        <v>201412001744</v>
      </c>
      <c r="C2690" s="3" t="s">
        <v>4</v>
      </c>
    </row>
    <row r="2691" spans="1:3" x14ac:dyDescent="0.45">
      <c r="A2691" s="2">
        <v>2686</v>
      </c>
      <c r="B2691" s="2" t="str">
        <f>"201412002321"</f>
        <v>201412002321</v>
      </c>
      <c r="C2691" s="3" t="s">
        <v>4</v>
      </c>
    </row>
    <row r="2692" spans="1:3" x14ac:dyDescent="0.45">
      <c r="A2692" s="2">
        <v>2687</v>
      </c>
      <c r="B2692" s="2" t="str">
        <f>"201412002942"</f>
        <v>201412002942</v>
      </c>
      <c r="C2692" s="3" t="s">
        <v>4</v>
      </c>
    </row>
    <row r="2693" spans="1:3" x14ac:dyDescent="0.45">
      <c r="A2693" s="2">
        <v>2688</v>
      </c>
      <c r="B2693" s="2" t="str">
        <f>"201412003139"</f>
        <v>201412003139</v>
      </c>
      <c r="C2693" s="3" t="s">
        <v>8</v>
      </c>
    </row>
    <row r="2694" spans="1:3" x14ac:dyDescent="0.45">
      <c r="A2694" s="2">
        <v>2689</v>
      </c>
      <c r="B2694" s="2" t="str">
        <f>"201412003451"</f>
        <v>201412003451</v>
      </c>
      <c r="C2694" s="3" t="s">
        <v>11</v>
      </c>
    </row>
    <row r="2695" spans="1:3" x14ac:dyDescent="0.45">
      <c r="A2695" s="2">
        <v>2690</v>
      </c>
      <c r="B2695" s="2" t="str">
        <f>"201412004185"</f>
        <v>201412004185</v>
      </c>
      <c r="C2695" s="3" t="s">
        <v>4</v>
      </c>
    </row>
    <row r="2696" spans="1:3" x14ac:dyDescent="0.45">
      <c r="A2696" s="2">
        <v>2691</v>
      </c>
      <c r="B2696" s="2" t="str">
        <f>"201412005737"</f>
        <v>201412005737</v>
      </c>
      <c r="C2696" s="3" t="s">
        <v>4</v>
      </c>
    </row>
    <row r="2697" spans="1:3" x14ac:dyDescent="0.45">
      <c r="A2697" s="2">
        <v>2692</v>
      </c>
      <c r="B2697" s="2" t="str">
        <f>"201412006421"</f>
        <v>201412006421</v>
      </c>
      <c r="C2697" s="3" t="s">
        <v>4</v>
      </c>
    </row>
    <row r="2698" spans="1:3" x14ac:dyDescent="0.45">
      <c r="A2698" s="2">
        <v>2693</v>
      </c>
      <c r="B2698" s="2" t="str">
        <f>"201502000428"</f>
        <v>201502000428</v>
      </c>
      <c r="C2698" s="3" t="s">
        <v>8</v>
      </c>
    </row>
    <row r="2699" spans="1:3" x14ac:dyDescent="0.45">
      <c r="A2699" s="2">
        <v>2694</v>
      </c>
      <c r="B2699" s="2" t="str">
        <f>"201502000451"</f>
        <v>201502000451</v>
      </c>
      <c r="C2699" s="3" t="s">
        <v>4</v>
      </c>
    </row>
    <row r="2700" spans="1:3" x14ac:dyDescent="0.45">
      <c r="A2700" s="2">
        <v>2695</v>
      </c>
      <c r="B2700" s="2" t="str">
        <f>"201502001306"</f>
        <v>201502001306</v>
      </c>
      <c r="C2700" s="3" t="s">
        <v>10</v>
      </c>
    </row>
    <row r="2701" spans="1:3" x14ac:dyDescent="0.45">
      <c r="A2701" s="2">
        <v>2696</v>
      </c>
      <c r="B2701" s="2" t="str">
        <f>"201502002838"</f>
        <v>201502002838</v>
      </c>
      <c r="C2701" s="3" t="s">
        <v>4</v>
      </c>
    </row>
    <row r="2702" spans="1:3" x14ac:dyDescent="0.45">
      <c r="A2702" s="2">
        <v>2697</v>
      </c>
      <c r="B2702" s="2" t="str">
        <f>"201502003193"</f>
        <v>201502003193</v>
      </c>
      <c r="C2702" s="3" t="s">
        <v>4</v>
      </c>
    </row>
    <row r="2703" spans="1:3" x14ac:dyDescent="0.45">
      <c r="A2703" s="2">
        <v>2698</v>
      </c>
      <c r="B2703" s="2" t="str">
        <f>"201502003530"</f>
        <v>201502003530</v>
      </c>
      <c r="C2703" s="3" t="s">
        <v>8</v>
      </c>
    </row>
    <row r="2704" spans="1:3" x14ac:dyDescent="0.45">
      <c r="A2704" s="2">
        <v>2699</v>
      </c>
      <c r="B2704" s="2" t="str">
        <f>"201502003566"</f>
        <v>201502003566</v>
      </c>
      <c r="C2704" s="3" t="s">
        <v>4</v>
      </c>
    </row>
    <row r="2705" spans="1:3" x14ac:dyDescent="0.45">
      <c r="A2705" s="2">
        <v>2700</v>
      </c>
      <c r="B2705" s="2" t="str">
        <f>"201503000488"</f>
        <v>201503000488</v>
      </c>
      <c r="C2705" s="3" t="s">
        <v>8</v>
      </c>
    </row>
    <row r="2706" spans="1:3" x14ac:dyDescent="0.45">
      <c r="A2706" s="2">
        <v>2701</v>
      </c>
      <c r="B2706" s="2" t="str">
        <f>"201504000118"</f>
        <v>201504000118</v>
      </c>
      <c r="C2706" s="3" t="s">
        <v>4</v>
      </c>
    </row>
    <row r="2707" spans="1:3" x14ac:dyDescent="0.45">
      <c r="A2707" s="2">
        <v>2702</v>
      </c>
      <c r="B2707" s="2" t="str">
        <f>"201504000150"</f>
        <v>201504000150</v>
      </c>
      <c r="C2707" s="3" t="s">
        <v>4</v>
      </c>
    </row>
    <row r="2708" spans="1:3" x14ac:dyDescent="0.45">
      <c r="A2708" s="2">
        <v>2703</v>
      </c>
      <c r="B2708" s="2" t="str">
        <f>"201504000489"</f>
        <v>201504000489</v>
      </c>
      <c r="C2708" s="3" t="s">
        <v>6</v>
      </c>
    </row>
    <row r="2709" spans="1:3" x14ac:dyDescent="0.45">
      <c r="A2709" s="2">
        <v>2704</v>
      </c>
      <c r="B2709" s="2" t="str">
        <f>"201504001158"</f>
        <v>201504001158</v>
      </c>
      <c r="C2709" s="3" t="str">
        <f>"002"</f>
        <v>002</v>
      </c>
    </row>
    <row r="2710" spans="1:3" x14ac:dyDescent="0.45">
      <c r="A2710" s="2">
        <v>2705</v>
      </c>
      <c r="B2710" s="2" t="str">
        <f>"201504001345"</f>
        <v>201504001345</v>
      </c>
      <c r="C2710" s="3" t="s">
        <v>4</v>
      </c>
    </row>
    <row r="2711" spans="1:3" x14ac:dyDescent="0.45">
      <c r="A2711" s="2">
        <v>2706</v>
      </c>
      <c r="B2711" s="2" t="str">
        <f>"201504001409"</f>
        <v>201504001409</v>
      </c>
      <c r="C2711" s="3" t="s">
        <v>4</v>
      </c>
    </row>
    <row r="2712" spans="1:3" x14ac:dyDescent="0.45">
      <c r="A2712" s="2">
        <v>2707</v>
      </c>
      <c r="B2712" s="2" t="str">
        <f>"201504002393"</f>
        <v>201504002393</v>
      </c>
      <c r="C2712" s="3" t="s">
        <v>4</v>
      </c>
    </row>
    <row r="2713" spans="1:3" x14ac:dyDescent="0.45">
      <c r="A2713" s="2">
        <v>2708</v>
      </c>
      <c r="B2713" s="2" t="str">
        <f>"201504003343"</f>
        <v>201504003343</v>
      </c>
      <c r="C2713" s="3" t="s">
        <v>4</v>
      </c>
    </row>
    <row r="2714" spans="1:3" x14ac:dyDescent="0.45">
      <c r="A2714" s="2">
        <v>2709</v>
      </c>
      <c r="B2714" s="2" t="str">
        <f>"201504003673"</f>
        <v>201504003673</v>
      </c>
      <c r="C2714" s="3" t="s">
        <v>4</v>
      </c>
    </row>
    <row r="2715" spans="1:3" x14ac:dyDescent="0.45">
      <c r="A2715" s="2">
        <v>2710</v>
      </c>
      <c r="B2715" s="2" t="str">
        <f>"201504003898"</f>
        <v>201504003898</v>
      </c>
      <c r="C2715" s="3" t="s">
        <v>4</v>
      </c>
    </row>
    <row r="2716" spans="1:3" x14ac:dyDescent="0.45">
      <c r="A2716" s="2">
        <v>2711</v>
      </c>
      <c r="B2716" s="2" t="str">
        <f>"201504004009"</f>
        <v>201504004009</v>
      </c>
      <c r="C2716" s="3" t="s">
        <v>4</v>
      </c>
    </row>
    <row r="2717" spans="1:3" x14ac:dyDescent="0.45">
      <c r="A2717" s="2">
        <v>2712</v>
      </c>
      <c r="B2717" s="2" t="str">
        <f>"201504004537"</f>
        <v>201504004537</v>
      </c>
      <c r="C2717" s="3" t="s">
        <v>4</v>
      </c>
    </row>
    <row r="2718" spans="1:3" x14ac:dyDescent="0.45">
      <c r="A2718" s="2">
        <v>2713</v>
      </c>
      <c r="B2718" s="2" t="str">
        <f>"201504004788"</f>
        <v>201504004788</v>
      </c>
      <c r="C2718" s="3" t="s">
        <v>4</v>
      </c>
    </row>
    <row r="2719" spans="1:3" x14ac:dyDescent="0.45">
      <c r="A2719" s="2">
        <v>2714</v>
      </c>
      <c r="B2719" s="2" t="str">
        <f>"201506000069"</f>
        <v>201506000069</v>
      </c>
      <c r="C2719" s="3" t="s">
        <v>4</v>
      </c>
    </row>
    <row r="2720" spans="1:3" x14ac:dyDescent="0.45">
      <c r="A2720" s="2">
        <v>2715</v>
      </c>
      <c r="B2720" s="2" t="str">
        <f>"201506000694"</f>
        <v>201506000694</v>
      </c>
      <c r="C2720" s="3" t="s">
        <v>10</v>
      </c>
    </row>
    <row r="2721" spans="1:3" ht="28.5" x14ac:dyDescent="0.45">
      <c r="A2721" s="2">
        <v>2716</v>
      </c>
      <c r="B2721" s="2" t="str">
        <f>"201506000740"</f>
        <v>201506000740</v>
      </c>
      <c r="C2721" s="3" t="s">
        <v>7</v>
      </c>
    </row>
    <row r="2722" spans="1:3" x14ac:dyDescent="0.45">
      <c r="A2722" s="2">
        <v>2717</v>
      </c>
      <c r="B2722" s="2" t="str">
        <f>"201506000898"</f>
        <v>201506000898</v>
      </c>
      <c r="C2722" s="3" t="s">
        <v>6</v>
      </c>
    </row>
    <row r="2723" spans="1:3" x14ac:dyDescent="0.45">
      <c r="A2723" s="2">
        <v>2718</v>
      </c>
      <c r="B2723" s="2" t="str">
        <f>"201506001034"</f>
        <v>201506001034</v>
      </c>
      <c r="C2723" s="3" t="s">
        <v>4</v>
      </c>
    </row>
    <row r="2724" spans="1:3" x14ac:dyDescent="0.45">
      <c r="A2724" s="2">
        <v>2719</v>
      </c>
      <c r="B2724" s="2" t="str">
        <f>"201506001383"</f>
        <v>201506001383</v>
      </c>
      <c r="C2724" s="3" t="s">
        <v>4</v>
      </c>
    </row>
    <row r="2725" spans="1:3" x14ac:dyDescent="0.45">
      <c r="A2725" s="2">
        <v>2720</v>
      </c>
      <c r="B2725" s="2" t="str">
        <f>"201506001519"</f>
        <v>201506001519</v>
      </c>
      <c r="C2725" s="3" t="s">
        <v>4</v>
      </c>
    </row>
    <row r="2726" spans="1:3" x14ac:dyDescent="0.45">
      <c r="A2726" s="2">
        <v>2721</v>
      </c>
      <c r="B2726" s="2" t="str">
        <f>"201506001704"</f>
        <v>201506001704</v>
      </c>
      <c r="C2726" s="3" t="s">
        <v>4</v>
      </c>
    </row>
    <row r="2727" spans="1:3" x14ac:dyDescent="0.45">
      <c r="A2727" s="2">
        <v>2722</v>
      </c>
      <c r="B2727" s="2" t="str">
        <f>"201506002759"</f>
        <v>201506002759</v>
      </c>
      <c r="C2727" s="3" t="s">
        <v>4</v>
      </c>
    </row>
    <row r="2728" spans="1:3" x14ac:dyDescent="0.45">
      <c r="A2728" s="2">
        <v>2723</v>
      </c>
      <c r="B2728" s="2" t="str">
        <f>"201506003174"</f>
        <v>201506003174</v>
      </c>
      <c r="C2728" s="3" t="s">
        <v>4</v>
      </c>
    </row>
    <row r="2729" spans="1:3" x14ac:dyDescent="0.45">
      <c r="A2729" s="2">
        <v>2724</v>
      </c>
      <c r="B2729" s="2" t="str">
        <f>"201506003701"</f>
        <v>201506003701</v>
      </c>
      <c r="C2729" s="3" t="str">
        <f>"002"</f>
        <v>002</v>
      </c>
    </row>
    <row r="2730" spans="1:3" x14ac:dyDescent="0.45">
      <c r="A2730" s="2">
        <v>2725</v>
      </c>
      <c r="B2730" s="2" t="str">
        <f>"201507002015"</f>
        <v>201507002015</v>
      </c>
      <c r="C2730" s="3" t="s">
        <v>4</v>
      </c>
    </row>
    <row r="2731" spans="1:3" x14ac:dyDescent="0.45">
      <c r="A2731" s="2">
        <v>2726</v>
      </c>
      <c r="B2731" s="2" t="str">
        <f>"201507003482"</f>
        <v>201507003482</v>
      </c>
      <c r="C2731" s="3" t="s">
        <v>4</v>
      </c>
    </row>
    <row r="2732" spans="1:3" x14ac:dyDescent="0.45">
      <c r="A2732" s="2">
        <v>2727</v>
      </c>
      <c r="B2732" s="2" t="str">
        <f>"201510001986"</f>
        <v>201510001986</v>
      </c>
      <c r="C2732" s="3" t="s">
        <v>4</v>
      </c>
    </row>
    <row r="2733" spans="1:3" x14ac:dyDescent="0.45">
      <c r="A2733" s="2">
        <v>2728</v>
      </c>
      <c r="B2733" s="2" t="str">
        <f>"201511004463"</f>
        <v>201511004463</v>
      </c>
      <c r="C2733" s="3" t="s">
        <v>4</v>
      </c>
    </row>
    <row r="2734" spans="1:3" x14ac:dyDescent="0.45">
      <c r="A2734" s="2">
        <v>2729</v>
      </c>
      <c r="B2734" s="2" t="str">
        <f>"201511011560"</f>
        <v>201511011560</v>
      </c>
      <c r="C2734" s="3" t="s">
        <v>4</v>
      </c>
    </row>
    <row r="2735" spans="1:3" x14ac:dyDescent="0.45">
      <c r="A2735" s="2">
        <v>2730</v>
      </c>
      <c r="B2735" s="2" t="str">
        <f>"201511012065"</f>
        <v>201511012065</v>
      </c>
      <c r="C2735" s="3" t="s">
        <v>4</v>
      </c>
    </row>
    <row r="2736" spans="1:3" x14ac:dyDescent="0.45">
      <c r="A2736" s="2">
        <v>2731</v>
      </c>
      <c r="B2736" s="2" t="str">
        <f>"201511013728"</f>
        <v>201511013728</v>
      </c>
      <c r="C2736" s="3" t="s">
        <v>4</v>
      </c>
    </row>
    <row r="2737" spans="1:3" x14ac:dyDescent="0.45">
      <c r="A2737" s="2">
        <v>2732</v>
      </c>
      <c r="B2737" s="2" t="str">
        <f>"201511014220"</f>
        <v>201511014220</v>
      </c>
      <c r="C2737" s="3" t="s">
        <v>4</v>
      </c>
    </row>
    <row r="2738" spans="1:3" x14ac:dyDescent="0.45">
      <c r="A2738" s="2">
        <v>2733</v>
      </c>
      <c r="B2738" s="2" t="str">
        <f>"201511019762"</f>
        <v>201511019762</v>
      </c>
      <c r="C2738" s="3" t="str">
        <f>"002"</f>
        <v>002</v>
      </c>
    </row>
    <row r="2739" spans="1:3" x14ac:dyDescent="0.45">
      <c r="A2739" s="2">
        <v>2734</v>
      </c>
      <c r="B2739" s="2" t="str">
        <f>"201511022426"</f>
        <v>201511022426</v>
      </c>
      <c r="C2739" s="3" t="s">
        <v>4</v>
      </c>
    </row>
    <row r="2740" spans="1:3" x14ac:dyDescent="0.45">
      <c r="A2740" s="2">
        <v>2735</v>
      </c>
      <c r="B2740" s="2" t="str">
        <f>"201511023203"</f>
        <v>201511023203</v>
      </c>
      <c r="C2740" s="3" t="s">
        <v>4</v>
      </c>
    </row>
    <row r="2741" spans="1:3" x14ac:dyDescent="0.45">
      <c r="A2741" s="2">
        <v>2736</v>
      </c>
      <c r="B2741" s="2" t="str">
        <f>"201511029415"</f>
        <v>201511029415</v>
      </c>
      <c r="C2741" s="3" t="s">
        <v>4</v>
      </c>
    </row>
    <row r="2742" spans="1:3" x14ac:dyDescent="0.45">
      <c r="A2742" s="2">
        <v>2737</v>
      </c>
      <c r="B2742" s="2" t="str">
        <f>"201511030908"</f>
        <v>201511030908</v>
      </c>
      <c r="C2742" s="3" t="s">
        <v>4</v>
      </c>
    </row>
    <row r="2743" spans="1:3" x14ac:dyDescent="0.45">
      <c r="A2743" s="2">
        <v>2738</v>
      </c>
      <c r="B2743" s="2" t="str">
        <f>"201511031334"</f>
        <v>201511031334</v>
      </c>
      <c r="C2743" s="3" t="s">
        <v>8</v>
      </c>
    </row>
    <row r="2744" spans="1:3" x14ac:dyDescent="0.45">
      <c r="A2744" s="2">
        <v>2739</v>
      </c>
      <c r="B2744" s="2" t="str">
        <f>"201511032081"</f>
        <v>201511032081</v>
      </c>
      <c r="C2744" s="3" t="s">
        <v>4</v>
      </c>
    </row>
    <row r="2745" spans="1:3" x14ac:dyDescent="0.45">
      <c r="A2745" s="2">
        <v>2740</v>
      </c>
      <c r="B2745" s="2" t="str">
        <f>"201511034704"</f>
        <v>201511034704</v>
      </c>
      <c r="C2745" s="3" t="s">
        <v>4</v>
      </c>
    </row>
    <row r="2746" spans="1:3" x14ac:dyDescent="0.45">
      <c r="A2746" s="2">
        <v>2741</v>
      </c>
      <c r="B2746" s="2" t="str">
        <f>"201511035338"</f>
        <v>201511035338</v>
      </c>
      <c r="C2746" s="3" t="s">
        <v>8</v>
      </c>
    </row>
    <row r="2747" spans="1:3" x14ac:dyDescent="0.45">
      <c r="A2747" s="2">
        <v>2742</v>
      </c>
      <c r="B2747" s="2" t="str">
        <f>"201511035568"</f>
        <v>201511035568</v>
      </c>
      <c r="C2747" s="3" t="s">
        <v>4</v>
      </c>
    </row>
    <row r="2748" spans="1:3" x14ac:dyDescent="0.45">
      <c r="A2748" s="2">
        <v>2743</v>
      </c>
      <c r="B2748" s="2" t="str">
        <f>"201511035573"</f>
        <v>201511035573</v>
      </c>
      <c r="C2748" s="3" t="s">
        <v>6</v>
      </c>
    </row>
    <row r="2749" spans="1:3" x14ac:dyDescent="0.45">
      <c r="A2749" s="2">
        <v>2744</v>
      </c>
      <c r="B2749" s="2" t="str">
        <f>"201511039194"</f>
        <v>201511039194</v>
      </c>
      <c r="C2749" s="3" t="s">
        <v>10</v>
      </c>
    </row>
    <row r="2750" spans="1:3" x14ac:dyDescent="0.45">
      <c r="A2750" s="2">
        <v>2745</v>
      </c>
      <c r="B2750" s="2" t="str">
        <f>"201511040322"</f>
        <v>201511040322</v>
      </c>
      <c r="C2750" s="3" t="str">
        <f>"002"</f>
        <v>002</v>
      </c>
    </row>
    <row r="2751" spans="1:3" x14ac:dyDescent="0.45">
      <c r="A2751" s="2">
        <v>2746</v>
      </c>
      <c r="B2751" s="2" t="str">
        <f>"201511041550"</f>
        <v>201511041550</v>
      </c>
      <c r="C2751" s="3" t="s">
        <v>4</v>
      </c>
    </row>
    <row r="2752" spans="1:3" x14ac:dyDescent="0.45">
      <c r="A2752" s="2">
        <v>2747</v>
      </c>
      <c r="B2752" s="2" t="str">
        <f>"201511042645"</f>
        <v>201511042645</v>
      </c>
      <c r="C2752" s="3" t="s">
        <v>4</v>
      </c>
    </row>
    <row r="2753" spans="1:3" x14ac:dyDescent="0.45">
      <c r="A2753" s="2">
        <v>2748</v>
      </c>
      <c r="B2753" s="2" t="str">
        <f>"201511042747"</f>
        <v>201511042747</v>
      </c>
      <c r="C2753" s="3" t="s">
        <v>4</v>
      </c>
    </row>
    <row r="2754" spans="1:3" x14ac:dyDescent="0.45">
      <c r="A2754" s="2">
        <v>2749</v>
      </c>
      <c r="B2754" s="2" t="str">
        <f>"201512000650"</f>
        <v>201512000650</v>
      </c>
      <c r="C2754" s="3" t="s">
        <v>8</v>
      </c>
    </row>
    <row r="2755" spans="1:3" x14ac:dyDescent="0.45">
      <c r="A2755" s="2">
        <v>2750</v>
      </c>
      <c r="B2755" s="2" t="str">
        <f>"201512000863"</f>
        <v>201512000863</v>
      </c>
      <c r="C2755" s="3" t="s">
        <v>4</v>
      </c>
    </row>
    <row r="2756" spans="1:3" x14ac:dyDescent="0.45">
      <c r="A2756" s="2">
        <v>2751</v>
      </c>
      <c r="B2756" s="2" t="str">
        <f>"201512001041"</f>
        <v>201512001041</v>
      </c>
      <c r="C2756" s="3" t="s">
        <v>4</v>
      </c>
    </row>
    <row r="2757" spans="1:3" x14ac:dyDescent="0.45">
      <c r="A2757" s="2">
        <v>2752</v>
      </c>
      <c r="B2757" s="2" t="str">
        <f>"201512001897"</f>
        <v>201512001897</v>
      </c>
      <c r="C2757" s="3" t="str">
        <f>"002"</f>
        <v>002</v>
      </c>
    </row>
    <row r="2758" spans="1:3" x14ac:dyDescent="0.45">
      <c r="A2758" s="2">
        <v>2753</v>
      </c>
      <c r="B2758" s="2" t="str">
        <f>"201512001922"</f>
        <v>201512001922</v>
      </c>
      <c r="C2758" s="3" t="s">
        <v>4</v>
      </c>
    </row>
    <row r="2759" spans="1:3" x14ac:dyDescent="0.45">
      <c r="A2759" s="2">
        <v>2754</v>
      </c>
      <c r="B2759" s="2" t="str">
        <f>"201512001957"</f>
        <v>201512001957</v>
      </c>
      <c r="C2759" s="3" t="s">
        <v>4</v>
      </c>
    </row>
    <row r="2760" spans="1:3" x14ac:dyDescent="0.45">
      <c r="A2760" s="2">
        <v>2755</v>
      </c>
      <c r="B2760" s="2" t="str">
        <f>"201512002705"</f>
        <v>201512002705</v>
      </c>
      <c r="C2760" s="3" t="s">
        <v>4</v>
      </c>
    </row>
    <row r="2761" spans="1:3" x14ac:dyDescent="0.45">
      <c r="A2761" s="2">
        <v>2756</v>
      </c>
      <c r="B2761" s="2" t="str">
        <f>"201512003587"</f>
        <v>201512003587</v>
      </c>
      <c r="C2761" s="3" t="str">
        <f>"002"</f>
        <v>002</v>
      </c>
    </row>
    <row r="2762" spans="1:3" x14ac:dyDescent="0.45">
      <c r="A2762" s="2">
        <v>2757</v>
      </c>
      <c r="B2762" s="2" t="str">
        <f>"201601000165"</f>
        <v>201601000165</v>
      </c>
      <c r="C2762" s="3" t="s">
        <v>4</v>
      </c>
    </row>
    <row r="2763" spans="1:3" x14ac:dyDescent="0.45">
      <c r="A2763" s="2">
        <v>2758</v>
      </c>
      <c r="B2763" s="2" t="str">
        <f>"201601000200"</f>
        <v>201601000200</v>
      </c>
      <c r="C2763" s="3" t="s">
        <v>4</v>
      </c>
    </row>
    <row r="2764" spans="1:3" x14ac:dyDescent="0.45">
      <c r="A2764" s="2">
        <v>2759</v>
      </c>
      <c r="B2764" s="2" t="str">
        <f>"201601000406"</f>
        <v>201601000406</v>
      </c>
      <c r="C2764" s="3" t="str">
        <f>"002"</f>
        <v>002</v>
      </c>
    </row>
    <row r="2765" spans="1:3" x14ac:dyDescent="0.45">
      <c r="A2765" s="2">
        <v>2760</v>
      </c>
      <c r="B2765" s="2" t="str">
        <f>"201601000434"</f>
        <v>201601000434</v>
      </c>
      <c r="C2765" s="3" t="s">
        <v>4</v>
      </c>
    </row>
    <row r="2766" spans="1:3" x14ac:dyDescent="0.45">
      <c r="A2766" s="2">
        <v>2761</v>
      </c>
      <c r="B2766" s="2" t="str">
        <f>"201601000743"</f>
        <v>201601000743</v>
      </c>
      <c r="C2766" s="3" t="s">
        <v>6</v>
      </c>
    </row>
    <row r="2767" spans="1:3" x14ac:dyDescent="0.45">
      <c r="A2767" s="2">
        <v>2762</v>
      </c>
      <c r="B2767" s="2" t="str">
        <f>"201601001164"</f>
        <v>201601001164</v>
      </c>
      <c r="C2767" s="3" t="s">
        <v>4</v>
      </c>
    </row>
    <row r="2768" spans="1:3" x14ac:dyDescent="0.45">
      <c r="A2768" s="2">
        <v>2763</v>
      </c>
      <c r="B2768" s="2" t="str">
        <f>"201602000215"</f>
        <v>201602000215</v>
      </c>
      <c r="C2768" s="3" t="s">
        <v>4</v>
      </c>
    </row>
    <row r="2769" spans="1:3" x14ac:dyDescent="0.45">
      <c r="A2769" s="2">
        <v>2764</v>
      </c>
      <c r="B2769" s="2" t="str">
        <f>"201604000581"</f>
        <v>201604000581</v>
      </c>
      <c r="C2769" s="3" t="s">
        <v>4</v>
      </c>
    </row>
    <row r="2770" spans="1:3" x14ac:dyDescent="0.45">
      <c r="A2770" s="2">
        <v>2765</v>
      </c>
      <c r="B2770" s="2" t="str">
        <f>"201604000596"</f>
        <v>201604000596</v>
      </c>
      <c r="C2770" s="3" t="str">
        <f>"002"</f>
        <v>002</v>
      </c>
    </row>
    <row r="2771" spans="1:3" x14ac:dyDescent="0.45">
      <c r="A2771" s="2">
        <v>2766</v>
      </c>
      <c r="B2771" s="2" t="str">
        <f>"201604001430"</f>
        <v>201604001430</v>
      </c>
      <c r="C2771" s="3" t="s">
        <v>4</v>
      </c>
    </row>
    <row r="2772" spans="1:3" x14ac:dyDescent="0.45">
      <c r="A2772" s="2">
        <v>2767</v>
      </c>
      <c r="B2772" s="2" t="str">
        <f>"201604001753"</f>
        <v>201604001753</v>
      </c>
      <c r="C2772" s="3" t="s">
        <v>4</v>
      </c>
    </row>
    <row r="2773" spans="1:3" x14ac:dyDescent="0.45">
      <c r="A2773" s="2">
        <v>2768</v>
      </c>
      <c r="B2773" s="2" t="str">
        <f>"201604001823"</f>
        <v>201604001823</v>
      </c>
      <c r="C2773" s="3" t="s">
        <v>4</v>
      </c>
    </row>
    <row r="2774" spans="1:3" x14ac:dyDescent="0.45">
      <c r="A2774" s="2">
        <v>2769</v>
      </c>
      <c r="B2774" s="2" t="str">
        <f>"201604001869"</f>
        <v>201604001869</v>
      </c>
      <c r="C2774" s="3" t="s">
        <v>4</v>
      </c>
    </row>
    <row r="2775" spans="1:3" x14ac:dyDescent="0.45">
      <c r="A2775" s="2">
        <v>2770</v>
      </c>
      <c r="B2775" s="2" t="str">
        <f>"201604002542"</f>
        <v>201604002542</v>
      </c>
      <c r="C2775" s="3" t="s">
        <v>4</v>
      </c>
    </row>
    <row r="2776" spans="1:3" x14ac:dyDescent="0.45">
      <c r="A2776" s="2">
        <v>2771</v>
      </c>
      <c r="B2776" s="2" t="str">
        <f>"201604002878"</f>
        <v>201604002878</v>
      </c>
      <c r="C2776" s="3" t="s">
        <v>4</v>
      </c>
    </row>
    <row r="2777" spans="1:3" x14ac:dyDescent="0.45">
      <c r="A2777" s="2">
        <v>2772</v>
      </c>
      <c r="B2777" s="2" t="str">
        <f>"201604003449"</f>
        <v>201604003449</v>
      </c>
      <c r="C2777" s="3" t="str">
        <f>"004"</f>
        <v>004</v>
      </c>
    </row>
    <row r="2778" spans="1:3" x14ac:dyDescent="0.45">
      <c r="A2778" s="2">
        <v>2773</v>
      </c>
      <c r="B2778" s="2" t="str">
        <f>"201604005095"</f>
        <v>201604005095</v>
      </c>
      <c r="C2778" s="3" t="s">
        <v>4</v>
      </c>
    </row>
    <row r="2779" spans="1:3" x14ac:dyDescent="0.45">
      <c r="A2779" s="2">
        <v>2774</v>
      </c>
      <c r="B2779" s="2" t="str">
        <f>"201604006120"</f>
        <v>201604006120</v>
      </c>
      <c r="C2779" s="3" t="s">
        <v>4</v>
      </c>
    </row>
    <row r="2780" spans="1:3" x14ac:dyDescent="0.45">
      <c r="A2780" s="2">
        <v>2775</v>
      </c>
      <c r="B2780" s="2" t="str">
        <f>"201604006345"</f>
        <v>201604006345</v>
      </c>
      <c r="C2780" s="3" t="s">
        <v>10</v>
      </c>
    </row>
    <row r="2781" spans="1:3" x14ac:dyDescent="0.45">
      <c r="A2781" s="2">
        <v>2776</v>
      </c>
      <c r="B2781" s="2" t="str">
        <f>"201605000169"</f>
        <v>201605000169</v>
      </c>
      <c r="C2781" s="3" t="s">
        <v>4</v>
      </c>
    </row>
    <row r="2784" spans="1:3" x14ac:dyDescent="0.45">
      <c r="A2784" s="1" t="s">
        <v>22</v>
      </c>
    </row>
    <row r="2785" spans="1:1" s="4" customFormat="1" x14ac:dyDescent="0.45">
      <c r="A2785" s="4" t="s">
        <v>23</v>
      </c>
    </row>
    <row r="2786" spans="1:1" x14ac:dyDescent="0.45">
      <c r="A2786" s="1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2024-04-25T09:59:26Z</dcterms:modified>
</cp:coreProperties>
</file>